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610"/>
  </bookViews>
  <sheets>
    <sheet name="Budget vs. Actuals  SY16-17 - F" sheetId="1" r:id="rId1"/>
  </sheets>
  <calcPr calcId="171027"/>
</workbook>
</file>

<file path=xl/calcChain.xml><?xml version="1.0" encoding="utf-8"?>
<calcChain xmlns="http://schemas.openxmlformats.org/spreadsheetml/2006/main">
  <c r="E69" i="1" l="1"/>
  <c r="E10" i="1" l="1"/>
  <c r="D10" i="1"/>
  <c r="F9" i="1" l="1"/>
  <c r="G91" i="1" l="1"/>
  <c r="I91" i="1" s="1"/>
  <c r="F91" i="1"/>
  <c r="H91" i="1" s="1"/>
  <c r="G35" i="1"/>
  <c r="F35" i="1"/>
  <c r="H35" i="1" l="1"/>
  <c r="I35" i="1"/>
  <c r="G84" i="1"/>
  <c r="G85" i="1"/>
  <c r="G86" i="1"/>
  <c r="G87" i="1"/>
  <c r="G88" i="1"/>
  <c r="G83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5" i="1"/>
  <c r="G64" i="1"/>
  <c r="G63" i="1"/>
  <c r="G62" i="1"/>
  <c r="G61" i="1"/>
  <c r="G60" i="1"/>
  <c r="G59" i="1"/>
  <c r="G47" i="1"/>
  <c r="G48" i="1"/>
  <c r="G49" i="1"/>
  <c r="G50" i="1"/>
  <c r="G51" i="1"/>
  <c r="G52" i="1"/>
  <c r="G53" i="1"/>
  <c r="G54" i="1"/>
  <c r="G55" i="1"/>
  <c r="G56" i="1"/>
  <c r="G46" i="1"/>
  <c r="G57" i="1" l="1"/>
  <c r="G66" i="1"/>
  <c r="G89" i="1"/>
  <c r="G34" i="1" l="1"/>
  <c r="G36" i="1"/>
  <c r="G37" i="1"/>
  <c r="G38" i="1"/>
  <c r="G39" i="1"/>
  <c r="G40" i="1"/>
  <c r="G41" i="1"/>
  <c r="G42" i="1"/>
  <c r="G43" i="1"/>
  <c r="G33" i="1"/>
  <c r="G30" i="1"/>
  <c r="G29" i="1"/>
  <c r="G31" i="1" s="1"/>
  <c r="G18" i="1"/>
  <c r="G19" i="1"/>
  <c r="G20" i="1"/>
  <c r="G21" i="1"/>
  <c r="G22" i="1"/>
  <c r="G23" i="1"/>
  <c r="G24" i="1"/>
  <c r="G25" i="1"/>
  <c r="G26" i="1"/>
  <c r="G17" i="1"/>
  <c r="G13" i="1"/>
  <c r="G14" i="1"/>
  <c r="G12" i="1"/>
  <c r="G8" i="1"/>
  <c r="G9" i="1"/>
  <c r="G6" i="1"/>
  <c r="G15" i="1" l="1"/>
  <c r="G27" i="1"/>
  <c r="G44" i="1"/>
  <c r="C31" i="1" l="1"/>
  <c r="D31" i="1"/>
  <c r="E31" i="1"/>
  <c r="B31" i="1"/>
  <c r="C89" i="1"/>
  <c r="D89" i="1"/>
  <c r="E89" i="1"/>
  <c r="B89" i="1"/>
  <c r="C81" i="1"/>
  <c r="D81" i="1"/>
  <c r="E81" i="1"/>
  <c r="B81" i="1"/>
  <c r="C66" i="1"/>
  <c r="D66" i="1"/>
  <c r="E66" i="1"/>
  <c r="B66" i="1"/>
  <c r="C57" i="1"/>
  <c r="D57" i="1"/>
  <c r="E57" i="1"/>
  <c r="B57" i="1"/>
  <c r="C44" i="1"/>
  <c r="D44" i="1"/>
  <c r="E44" i="1"/>
  <c r="B44" i="1"/>
  <c r="C27" i="1"/>
  <c r="D27" i="1"/>
  <c r="E27" i="1"/>
  <c r="B27" i="1"/>
  <c r="C15" i="1"/>
  <c r="D15" i="1"/>
  <c r="D93" i="1" s="1"/>
  <c r="E15" i="1"/>
  <c r="B15" i="1"/>
  <c r="C10" i="1"/>
  <c r="B10" i="1"/>
  <c r="F6" i="1"/>
  <c r="H6" i="1" s="1"/>
  <c r="I7" i="1"/>
  <c r="F8" i="1"/>
  <c r="H9" i="1"/>
  <c r="G10" i="1"/>
  <c r="H11" i="1"/>
  <c r="I11" i="1"/>
  <c r="F12" i="1"/>
  <c r="I12" i="1" s="1"/>
  <c r="F13" i="1"/>
  <c r="I13" i="1" s="1"/>
  <c r="F14" i="1"/>
  <c r="H14" i="1" s="1"/>
  <c r="H16" i="1"/>
  <c r="I16" i="1"/>
  <c r="F17" i="1"/>
  <c r="H17" i="1" s="1"/>
  <c r="F18" i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H28" i="1"/>
  <c r="I28" i="1"/>
  <c r="H29" i="1"/>
  <c r="I29" i="1"/>
  <c r="F30" i="1"/>
  <c r="I30" i="1" s="1"/>
  <c r="F31" i="1"/>
  <c r="I31" i="1" s="1"/>
  <c r="H32" i="1"/>
  <c r="I32" i="1"/>
  <c r="F33" i="1"/>
  <c r="H33" i="1" s="1"/>
  <c r="F34" i="1"/>
  <c r="H34" i="1" s="1"/>
  <c r="I34" i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I43" i="1"/>
  <c r="H45" i="1"/>
  <c r="I45" i="1"/>
  <c r="F46" i="1"/>
  <c r="I46" i="1" s="1"/>
  <c r="H46" i="1"/>
  <c r="F47" i="1"/>
  <c r="I47" i="1" s="1"/>
  <c r="F48" i="1"/>
  <c r="I48" i="1" s="1"/>
  <c r="F49" i="1"/>
  <c r="I49" i="1" s="1"/>
  <c r="H49" i="1"/>
  <c r="F50" i="1"/>
  <c r="I50" i="1" s="1"/>
  <c r="F51" i="1"/>
  <c r="H51" i="1" s="1"/>
  <c r="F52" i="1"/>
  <c r="H52" i="1" s="1"/>
  <c r="I52" i="1"/>
  <c r="F53" i="1"/>
  <c r="H53" i="1" s="1"/>
  <c r="F54" i="1"/>
  <c r="H54" i="1" s="1"/>
  <c r="I54" i="1"/>
  <c r="F55" i="1"/>
  <c r="F56" i="1"/>
  <c r="H56" i="1" s="1"/>
  <c r="H58" i="1"/>
  <c r="I58" i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65" i="1"/>
  <c r="H65" i="1" s="1"/>
  <c r="H67" i="1"/>
  <c r="I67" i="1"/>
  <c r="F68" i="1"/>
  <c r="F69" i="1"/>
  <c r="H69" i="1" s="1"/>
  <c r="F70" i="1"/>
  <c r="H70" i="1" s="1"/>
  <c r="F71" i="1"/>
  <c r="H71" i="1" s="1"/>
  <c r="F72" i="1"/>
  <c r="H72" i="1" s="1"/>
  <c r="F73" i="1"/>
  <c r="H73" i="1" s="1"/>
  <c r="F74" i="1"/>
  <c r="H74" i="1" s="1"/>
  <c r="F75" i="1"/>
  <c r="F76" i="1"/>
  <c r="H76" i="1" s="1"/>
  <c r="F77" i="1"/>
  <c r="I77" i="1" s="1"/>
  <c r="F78" i="1"/>
  <c r="I78" i="1" s="1"/>
  <c r="F79" i="1"/>
  <c r="I79" i="1" s="1"/>
  <c r="F80" i="1"/>
  <c r="H80" i="1" s="1"/>
  <c r="H82" i="1"/>
  <c r="I82" i="1"/>
  <c r="F83" i="1"/>
  <c r="H83" i="1" s="1"/>
  <c r="I83" i="1"/>
  <c r="F84" i="1"/>
  <c r="H84" i="1" s="1"/>
  <c r="I84" i="1"/>
  <c r="F85" i="1"/>
  <c r="I85" i="1"/>
  <c r="H85" i="1"/>
  <c r="F86" i="1"/>
  <c r="H86" i="1" s="1"/>
  <c r="F87" i="1"/>
  <c r="I87" i="1" s="1"/>
  <c r="F88" i="1"/>
  <c r="H88" i="1" s="1"/>
  <c r="I88" i="1"/>
  <c r="F90" i="1"/>
  <c r="G90" i="1"/>
  <c r="E93" i="1" l="1"/>
  <c r="I8" i="1"/>
  <c r="F10" i="1"/>
  <c r="H10" i="1" s="1"/>
  <c r="I17" i="1"/>
  <c r="I76" i="1"/>
  <c r="I73" i="1"/>
  <c r="I70" i="1"/>
  <c r="I59" i="1"/>
  <c r="I56" i="1"/>
  <c r="H48" i="1"/>
  <c r="H90" i="1"/>
  <c r="H77" i="1"/>
  <c r="I60" i="1"/>
  <c r="I53" i="1"/>
  <c r="I51" i="1"/>
  <c r="I41" i="1"/>
  <c r="I38" i="1"/>
  <c r="I26" i="1"/>
  <c r="H78" i="1"/>
  <c r="I64" i="1"/>
  <c r="I61" i="1"/>
  <c r="H30" i="1"/>
  <c r="I42" i="1"/>
  <c r="H79" i="1"/>
  <c r="I74" i="1"/>
  <c r="I72" i="1"/>
  <c r="I63" i="1"/>
  <c r="H50" i="1"/>
  <c r="I36" i="1"/>
  <c r="I65" i="1"/>
  <c r="H31" i="1"/>
  <c r="H12" i="1"/>
  <c r="I9" i="1"/>
  <c r="H8" i="1"/>
  <c r="H87" i="1"/>
  <c r="I69" i="1"/>
  <c r="I62" i="1"/>
  <c r="I14" i="1"/>
  <c r="I71" i="1"/>
  <c r="F66" i="1"/>
  <c r="H66" i="1" s="1"/>
  <c r="F57" i="1"/>
  <c r="I57" i="1" s="1"/>
  <c r="I37" i="1"/>
  <c r="I33" i="1"/>
  <c r="H47" i="1"/>
  <c r="C93" i="1"/>
  <c r="I40" i="1"/>
  <c r="I80" i="1"/>
  <c r="I75" i="1"/>
  <c r="I25" i="1"/>
  <c r="I90" i="1"/>
  <c r="F89" i="1"/>
  <c r="H89" i="1" s="1"/>
  <c r="I86" i="1"/>
  <c r="I24" i="1"/>
  <c r="F44" i="1"/>
  <c r="H44" i="1" s="1"/>
  <c r="I39" i="1"/>
  <c r="I6" i="1"/>
  <c r="F81" i="1"/>
  <c r="I22" i="1"/>
  <c r="I20" i="1"/>
  <c r="G81" i="1"/>
  <c r="G93" i="1" s="1"/>
  <c r="H75" i="1"/>
  <c r="F27" i="1"/>
  <c r="H27" i="1" s="1"/>
  <c r="I23" i="1"/>
  <c r="I21" i="1"/>
  <c r="I19" i="1"/>
  <c r="I68" i="1"/>
  <c r="H55" i="1"/>
  <c r="H18" i="1"/>
  <c r="H68" i="1"/>
  <c r="B93" i="1"/>
  <c r="I55" i="1"/>
  <c r="I18" i="1"/>
  <c r="H13" i="1"/>
  <c r="F15" i="1"/>
  <c r="I66" i="1" l="1"/>
  <c r="H57" i="1"/>
  <c r="H81" i="1"/>
  <c r="C94" i="1"/>
  <c r="I44" i="1"/>
  <c r="I89" i="1"/>
  <c r="I10" i="1"/>
  <c r="I81" i="1"/>
  <c r="I27" i="1"/>
  <c r="H15" i="1"/>
  <c r="I15" i="1"/>
  <c r="F93" i="1" l="1"/>
  <c r="H93" i="1" l="1"/>
  <c r="I93" i="1"/>
</calcChain>
</file>

<file path=xl/sharedStrings.xml><?xml version="1.0" encoding="utf-8"?>
<sst xmlns="http://schemas.openxmlformats.org/spreadsheetml/2006/main" count="113" uniqueCount="113">
  <si>
    <t>% of Budget</t>
  </si>
  <si>
    <t>10-Friends Of Oakton</t>
  </si>
  <si>
    <t>100-Events</t>
  </si>
  <si>
    <t xml:space="preserve">   Family Fun Night</t>
  </si>
  <si>
    <t xml:space="preserve">   OES 5K Race</t>
  </si>
  <si>
    <t>Total 100-Events</t>
  </si>
  <si>
    <t xml:space="preserve">   Family Night Outs</t>
  </si>
  <si>
    <t xml:space="preserve">   Movie Night</t>
  </si>
  <si>
    <t xml:space="preserve">   Skate Nights</t>
  </si>
  <si>
    <t>Total 200-Community Building Event Fundraisers</t>
  </si>
  <si>
    <t>300-Other Fundraising</t>
  </si>
  <si>
    <t xml:space="preserve">   Amazon</t>
  </si>
  <si>
    <t xml:space="preserve">   Apparel Sales</t>
  </si>
  <si>
    <t xml:space="preserve">   Box Tops</t>
  </si>
  <si>
    <t xml:space="preserve">   Cookie Dough</t>
  </si>
  <si>
    <t xml:space="preserve">   Directory</t>
  </si>
  <si>
    <t xml:space="preserve">   Engraved Bricks</t>
  </si>
  <si>
    <t xml:space="preserve">   Grocery Receipts</t>
  </si>
  <si>
    <t xml:space="preserve">   Membership</t>
  </si>
  <si>
    <t xml:space="preserve">   School Supplies</t>
  </si>
  <si>
    <t xml:space="preserve">   Yearbook</t>
  </si>
  <si>
    <t>Total 300-Other Fundraising</t>
  </si>
  <si>
    <t>400-Camps</t>
  </si>
  <si>
    <t xml:space="preserve">   ART</t>
  </si>
  <si>
    <t xml:space="preserve">   Camp Invention</t>
  </si>
  <si>
    <t>Total 400-Camps</t>
  </si>
  <si>
    <t>500-Student Activities</t>
  </si>
  <si>
    <t xml:space="preserve">   After School Art</t>
  </si>
  <si>
    <t xml:space="preserve">   Afterschool Program Coordinator</t>
  </si>
  <si>
    <t xml:space="preserve">   Karate</t>
  </si>
  <si>
    <t xml:space="preserve">   Odyssey Of the Mind</t>
  </si>
  <si>
    <t xml:space="preserve">   Robotics</t>
  </si>
  <si>
    <t xml:space="preserve">   Science Club</t>
  </si>
  <si>
    <t xml:space="preserve">   Science Olympiad</t>
  </si>
  <si>
    <t>Total 500-Student Activities</t>
  </si>
  <si>
    <t>600-Academic Enrichment</t>
  </si>
  <si>
    <t xml:space="preserve">   AAP Department</t>
  </si>
  <si>
    <t xml:space="preserve">   Enrichment Grants</t>
  </si>
  <si>
    <t xml:space="preserve">   Guidance</t>
  </si>
  <si>
    <t xml:space="preserve">   Langauage Arts</t>
  </si>
  <si>
    <t xml:space="preserve">   P. E Department</t>
  </si>
  <si>
    <t xml:space="preserve">   Profesional Development</t>
  </si>
  <si>
    <t xml:space="preserve">   PTA Professional Development Grant</t>
  </si>
  <si>
    <t xml:space="preserve">   Reading Department</t>
  </si>
  <si>
    <t xml:space="preserve">   Spanish/FLES Department</t>
  </si>
  <si>
    <t xml:space="preserve">   Teacher Support</t>
  </si>
  <si>
    <t xml:space="preserve">   Technnology</t>
  </si>
  <si>
    <t>Total 600-Academic Enrichment</t>
  </si>
  <si>
    <t>700-Academic Enrichment -ARTS</t>
  </si>
  <si>
    <t xml:space="preserve">   ART Department</t>
  </si>
  <si>
    <t xml:space="preserve">   ART Dept-Framed Artwork</t>
  </si>
  <si>
    <t xml:space="preserve">   Cultural Arts</t>
  </si>
  <si>
    <t xml:space="preserve">   Grace ART Enrichment</t>
  </si>
  <si>
    <t xml:space="preserve">   Music Department</t>
  </si>
  <si>
    <t xml:space="preserve">   Reflections</t>
  </si>
  <si>
    <t xml:space="preserve">   Variety Show</t>
  </si>
  <si>
    <t>Total 700-Academic Enrichment -ARTS</t>
  </si>
  <si>
    <t>800-Other Areas</t>
  </si>
  <si>
    <t xml:space="preserve">   Admin Expenses</t>
  </si>
  <si>
    <t xml:space="preserve">   Credit Card Fees</t>
  </si>
  <si>
    <t xml:space="preserve">   Field Trip Support</t>
  </si>
  <si>
    <t xml:space="preserve">   First Day Folders</t>
  </si>
  <si>
    <t xml:space="preserve">   Grounds/Landscaping</t>
  </si>
  <si>
    <t xml:space="preserve">   Hospitality</t>
  </si>
  <si>
    <t xml:space="preserve">   Insurance</t>
  </si>
  <si>
    <t xml:space="preserve">   Marketing Tools</t>
  </si>
  <si>
    <t xml:space="preserve">   PTA Enrichment and Training</t>
  </si>
  <si>
    <t xml:space="preserve">   Sixth Grade Party</t>
  </si>
  <si>
    <t xml:space="preserve">   Teacher Appreciation</t>
  </si>
  <si>
    <t xml:space="preserve">   Water</t>
  </si>
  <si>
    <t xml:space="preserve">   Website/Technology</t>
  </si>
  <si>
    <t>Total 800-Other Areas</t>
  </si>
  <si>
    <t>900-Community Building</t>
  </si>
  <si>
    <t xml:space="preserve">   Back To School Potluck/Dance</t>
  </si>
  <si>
    <t xml:space="preserve">   Community Donations</t>
  </si>
  <si>
    <t xml:space="preserve">   International Night</t>
  </si>
  <si>
    <t xml:space="preserve">   Open House</t>
  </si>
  <si>
    <t xml:space="preserve">   Puzzle Night/Game Night</t>
  </si>
  <si>
    <t xml:space="preserve">   Speaker Series and Refreshments</t>
  </si>
  <si>
    <t>Total 900-Community Building</t>
  </si>
  <si>
    <t>910-Prior Year</t>
  </si>
  <si>
    <t>TOTAL</t>
  </si>
  <si>
    <t>Oakton Elementary PTA</t>
  </si>
  <si>
    <t>Net</t>
  </si>
  <si>
    <t>Over Budget</t>
  </si>
  <si>
    <t>Net Budget</t>
  </si>
  <si>
    <t xml:space="preserve">Budget vs. Actuals: SY16-17 - FY16 P&amp;L  </t>
  </si>
  <si>
    <t>After School Activities</t>
  </si>
  <si>
    <t>Enrichment Matter Fees</t>
  </si>
  <si>
    <t>Budget Income</t>
  </si>
  <si>
    <t>Budget Expense</t>
  </si>
  <si>
    <t>Actual Income</t>
  </si>
  <si>
    <t>Actual Expense</t>
  </si>
  <si>
    <t>Use of Cash Reserve</t>
  </si>
  <si>
    <t xml:space="preserve">   4th Grade Math Club</t>
  </si>
  <si>
    <t>200-Community Event Fundraisers</t>
  </si>
  <si>
    <t>6th Grade Basketball</t>
  </si>
  <si>
    <t>MICL-Passthrough</t>
  </si>
  <si>
    <t>Prepared 06-13-2017-DRAFT-CASH</t>
  </si>
  <si>
    <t>(Field Day T-Shirts, Library-HenryCole)</t>
  </si>
  <si>
    <t>Period - July 2016 to June  2017</t>
  </si>
  <si>
    <t>Deducted $950</t>
  </si>
  <si>
    <t>Outstanding Checks</t>
  </si>
  <si>
    <t>Reston Shirt</t>
  </si>
  <si>
    <t>Date</t>
  </si>
  <si>
    <t>Jostens</t>
  </si>
  <si>
    <t>Year Book</t>
  </si>
  <si>
    <t>6th Grade BB</t>
  </si>
  <si>
    <t>Mary Pat</t>
  </si>
  <si>
    <t>KAST</t>
  </si>
  <si>
    <t>Kate Smith</t>
  </si>
  <si>
    <t>Marketing for prev year</t>
  </si>
  <si>
    <t>Uncleared checks from last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</si>
</sst>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0\ _€"/>
    <numFmt numFmtId="165" formatCode="&quot;$&quot;* #,##0.00\ _€"/>
    <numFmt numFmtId="166" formatCode="_(* #,##0_);_(* \(#,##0\);_(* &quot;-&quot;??_);_(@_)"/>
    <numFmt numFmtId="167" formatCode="_(* #,##0.0_);_(* \(#,##0.0\);_(* &quot;-&quot;??_);_(@_)"/>
  </numFmts>
  <fonts count="10" x14ac:knownFonts="1">
    <font>
      <sz val="11"/>
      <color indexed="8"/>
      <name val="Calibri"/>
      <family val="2"/>
      <scheme val="minor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  <font>
      <sz val="11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right" wrapText="1"/>
    </xf>
    <xf numFmtId="10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165" fontId="1" fillId="0" borderId="2" xfId="0" applyNumberFormat="1" applyFont="1" applyBorder="1" applyAlignment="1">
      <alignment horizontal="right" wrapText="1"/>
    </xf>
    <xf numFmtId="10" fontId="1" fillId="0" borderId="2" xfId="0" applyNumberFormat="1" applyFont="1" applyBorder="1" applyAlignment="1">
      <alignment horizontal="right" wrapText="1"/>
    </xf>
    <xf numFmtId="165" fontId="1" fillId="0" borderId="3" xfId="0" applyNumberFormat="1" applyFont="1" applyBorder="1" applyAlignment="1">
      <alignment horizontal="right" wrapText="1"/>
    </xf>
    <xf numFmtId="10" fontId="1" fillId="0" borderId="3" xfId="0" applyNumberFormat="1" applyFont="1" applyBorder="1" applyAlignment="1">
      <alignment horizontal="right" wrapText="1"/>
    </xf>
    <xf numFmtId="0" fontId="0" fillId="0" borderId="0" xfId="0"/>
    <xf numFmtId="0" fontId="1" fillId="0" borderId="0" xfId="0" applyFont="1" applyAlignment="1">
      <alignment horizontal="left" wrapText="1" indent="1"/>
    </xf>
    <xf numFmtId="0" fontId="0" fillId="0" borderId="0" xfId="0"/>
    <xf numFmtId="166" fontId="7" fillId="0" borderId="0" xfId="1" applyNumberFormat="1" applyFont="1" applyAlignment="1">
      <alignment horizontal="right" wrapText="1"/>
    </xf>
    <xf numFmtId="166" fontId="5" fillId="0" borderId="0" xfId="1" applyNumberFormat="1" applyFont="1" applyAlignment="1">
      <alignment horizontal="right"/>
    </xf>
    <xf numFmtId="166" fontId="7" fillId="0" borderId="0" xfId="1" applyNumberFormat="1" applyFont="1" applyAlignment="1">
      <alignment wrapText="1"/>
    </xf>
    <xf numFmtId="166" fontId="5" fillId="0" borderId="0" xfId="1" applyNumberFormat="1" applyFont="1" applyAlignment="1"/>
    <xf numFmtId="166" fontId="6" fillId="0" borderId="0" xfId="1" applyNumberFormat="1" applyFont="1" applyAlignment="1">
      <alignment horizontal="right" wrapText="1"/>
    </xf>
    <xf numFmtId="166" fontId="6" fillId="0" borderId="0" xfId="1" applyNumberFormat="1" applyFont="1" applyAlignment="1">
      <alignment wrapText="1"/>
    </xf>
    <xf numFmtId="43" fontId="6" fillId="0" borderId="0" xfId="1" applyNumberFormat="1" applyFont="1" applyAlignment="1">
      <alignment horizontal="right" wrapText="1"/>
    </xf>
    <xf numFmtId="166" fontId="8" fillId="0" borderId="1" xfId="1" applyNumberFormat="1" applyFont="1" applyBorder="1" applyAlignment="1">
      <alignment horizontal="right" wrapText="1"/>
    </xf>
    <xf numFmtId="166" fontId="8" fillId="0" borderId="1" xfId="1" applyNumberFormat="1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166" fontId="7" fillId="0" borderId="0" xfId="1" applyNumberFormat="1" applyFont="1" applyFill="1" applyAlignment="1">
      <alignment horizontal="right" wrapText="1"/>
    </xf>
    <xf numFmtId="166" fontId="7" fillId="0" borderId="0" xfId="1" applyNumberFormat="1" applyFont="1" applyFill="1" applyAlignment="1">
      <alignment wrapText="1"/>
    </xf>
    <xf numFmtId="164" fontId="2" fillId="0" borderId="0" xfId="0" applyNumberFormat="1" applyFont="1" applyFill="1" applyAlignment="1">
      <alignment horizontal="right" wrapText="1"/>
    </xf>
    <xf numFmtId="10" fontId="2" fillId="0" borderId="0" xfId="0" applyNumberFormat="1" applyFont="1" applyFill="1" applyAlignment="1">
      <alignment horizontal="right" wrapText="1"/>
    </xf>
    <xf numFmtId="0" fontId="0" fillId="0" borderId="0" xfId="0" applyFill="1"/>
    <xf numFmtId="0" fontId="0" fillId="0" borderId="0" xfId="0"/>
    <xf numFmtId="167" fontId="5" fillId="0" borderId="0" xfId="1" applyNumberFormat="1" applyFont="1" applyAlignment="1">
      <alignment horizontal="right"/>
    </xf>
    <xf numFmtId="2" fontId="0" fillId="0" borderId="0" xfId="0" applyNumberFormat="1"/>
    <xf numFmtId="2" fontId="5" fillId="0" borderId="0" xfId="1" applyNumberFormat="1" applyFont="1" applyAlignment="1"/>
    <xf numFmtId="2" fontId="0" fillId="0" borderId="0" xfId="0" applyNumberFormat="1" applyFill="1"/>
    <xf numFmtId="0" fontId="0" fillId="0" borderId="0" xfId="0" applyNumberFormat="1"/>
    <xf numFmtId="0" fontId="5" fillId="0" borderId="0" xfId="1" applyNumberFormat="1" applyFont="1" applyAlignment="1">
      <alignment horizontal="right"/>
    </xf>
    <xf numFmtId="0" fontId="0" fillId="0" borderId="0" xfId="0" applyNumberFormat="1" applyFill="1"/>
    <xf numFmtId="14" fontId="0" fillId="0" borderId="0" xfId="0" applyNumberFormat="1"/>
    <xf numFmtId="14" fontId="0" fillId="0" borderId="0" xfId="0" applyNumberForma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7"/>
  <sheetViews>
    <sheetView tabSelected="1" topLeftCell="A5" zoomScale="140" zoomScaleNormal="140" workbookViewId="0">
      <selection activeCell="K11" sqref="K11"/>
    </sheetView>
  </sheetViews>
  <sheetFormatPr defaultRowHeight="15" x14ac:dyDescent="0.25"/>
  <cols>
    <col min="1" max="1" width="33.42578125" customWidth="1"/>
    <col min="2" max="2" width="10" style="14" bestFit="1" customWidth="1"/>
    <col min="3" max="3" width="8.42578125" style="16" bestFit="1" customWidth="1"/>
    <col min="4" max="4" width="8.7109375" bestFit="1" customWidth="1"/>
    <col min="5" max="5" width="8.7109375" customWidth="1"/>
    <col min="6" max="6" width="9.7109375" customWidth="1"/>
    <col min="7" max="7" width="0.28515625" hidden="1" customWidth="1"/>
    <col min="8" max="8" width="10.140625" bestFit="1" customWidth="1"/>
    <col min="9" max="9" width="10.42578125" bestFit="1" customWidth="1"/>
    <col min="11" max="11" width="11.7109375" bestFit="1" customWidth="1"/>
    <col min="12" max="12" width="9.140625" style="34"/>
    <col min="13" max="13" width="9.140625" style="31"/>
    <col min="14" max="14" width="10.42578125" bestFit="1" customWidth="1"/>
  </cols>
  <sheetData>
    <row r="1" spans="1:15" ht="18" x14ac:dyDescent="0.25">
      <c r="A1" s="42" t="s">
        <v>82</v>
      </c>
      <c r="B1" s="42"/>
      <c r="C1" s="42"/>
      <c r="D1" s="42"/>
      <c r="E1" s="42"/>
      <c r="F1" s="41"/>
      <c r="G1" s="41"/>
      <c r="H1" s="41"/>
      <c r="I1" s="41"/>
    </row>
    <row r="2" spans="1:15" ht="18" x14ac:dyDescent="0.25">
      <c r="A2" s="42" t="s">
        <v>86</v>
      </c>
      <c r="B2" s="42"/>
      <c r="C2" s="42"/>
      <c r="D2" s="42"/>
      <c r="E2" s="42"/>
      <c r="F2" s="41"/>
      <c r="G2" s="41"/>
      <c r="H2" s="41"/>
      <c r="I2" s="41"/>
    </row>
    <row r="3" spans="1:15" x14ac:dyDescent="0.25">
      <c r="A3" s="43" t="s">
        <v>98</v>
      </c>
      <c r="B3" s="43"/>
      <c r="C3" s="43"/>
      <c r="D3" s="43"/>
      <c r="E3" s="43"/>
      <c r="F3" s="41"/>
      <c r="G3" s="41"/>
      <c r="H3" s="41"/>
      <c r="I3" s="41"/>
    </row>
    <row r="4" spans="1:15" x14ac:dyDescent="0.25">
      <c r="A4" s="43" t="s">
        <v>100</v>
      </c>
      <c r="B4" s="43"/>
      <c r="C4" s="43"/>
      <c r="D4" s="43"/>
      <c r="E4" s="43"/>
      <c r="F4" s="43"/>
      <c r="G4" s="43"/>
      <c r="H4" s="43"/>
    </row>
    <row r="5" spans="1:15" ht="108.75" x14ac:dyDescent="0.25">
      <c r="A5" s="1"/>
      <c r="B5" s="20" t="s">
        <v>89</v>
      </c>
      <c r="C5" s="21" t="s">
        <v>90</v>
      </c>
      <c r="D5" s="22" t="s">
        <v>91</v>
      </c>
      <c r="E5" s="22" t="s">
        <v>92</v>
      </c>
      <c r="F5" s="22" t="s">
        <v>83</v>
      </c>
      <c r="G5" s="22" t="s">
        <v>85</v>
      </c>
      <c r="H5" s="22" t="s">
        <v>84</v>
      </c>
      <c r="I5" s="22" t="s">
        <v>0</v>
      </c>
    </row>
    <row r="6" spans="1:15" x14ac:dyDescent="0.25">
      <c r="A6" s="2" t="s">
        <v>1</v>
      </c>
      <c r="B6" s="13">
        <v>17700</v>
      </c>
      <c r="C6" s="15">
        <v>0</v>
      </c>
      <c r="D6" s="3">
        <v>19079.490000000002</v>
      </c>
      <c r="E6" s="3">
        <v>0</v>
      </c>
      <c r="F6" s="3">
        <f>D6-E6</f>
        <v>19079.490000000002</v>
      </c>
      <c r="G6" s="3">
        <f>B6-C6</f>
        <v>17700</v>
      </c>
      <c r="H6" s="3">
        <f t="shared" ref="H6:H39" si="0">(F6)-(G6)</f>
        <v>1379.4900000000016</v>
      </c>
      <c r="I6" s="4">
        <f t="shared" ref="I6:I39" si="1">IF(G6=0,"",(F6)/(G6))</f>
        <v>1.0779372881355933</v>
      </c>
    </row>
    <row r="7" spans="1:15" x14ac:dyDescent="0.25">
      <c r="A7" s="2" t="s">
        <v>2</v>
      </c>
      <c r="B7" s="13"/>
      <c r="C7" s="15"/>
      <c r="D7" s="3"/>
      <c r="E7" s="3"/>
      <c r="F7" s="3"/>
      <c r="G7" s="3"/>
      <c r="H7" s="3"/>
      <c r="I7" s="4" t="str">
        <f t="shared" si="1"/>
        <v/>
      </c>
    </row>
    <row r="8" spans="1:15" x14ac:dyDescent="0.25">
      <c r="A8" s="2" t="s">
        <v>3</v>
      </c>
      <c r="B8" s="13">
        <v>30000</v>
      </c>
      <c r="C8" s="15">
        <v>3000</v>
      </c>
      <c r="D8" s="3">
        <v>15656.5</v>
      </c>
      <c r="E8" s="3">
        <v>2810.12</v>
      </c>
      <c r="F8" s="3">
        <f t="shared" ref="F8:F9" si="2">D8-E8</f>
        <v>12846.380000000001</v>
      </c>
      <c r="G8" s="3">
        <f t="shared" ref="G8:G9" si="3">B8-C8</f>
        <v>27000</v>
      </c>
      <c r="H8" s="3">
        <f t="shared" si="0"/>
        <v>-14153.619999999999</v>
      </c>
      <c r="I8" s="4">
        <f t="shared" si="1"/>
        <v>0.47579185185185191</v>
      </c>
    </row>
    <row r="9" spans="1:15" x14ac:dyDescent="0.25">
      <c r="A9" s="2" t="s">
        <v>4</v>
      </c>
      <c r="B9" s="13">
        <v>12000</v>
      </c>
      <c r="C9" s="15">
        <v>5000</v>
      </c>
      <c r="D9" s="3">
        <v>11067</v>
      </c>
      <c r="E9" s="3">
        <v>4309.6499999999996</v>
      </c>
      <c r="F9" s="3">
        <f t="shared" si="2"/>
        <v>6757.35</v>
      </c>
      <c r="G9" s="3">
        <f t="shared" si="3"/>
        <v>7000</v>
      </c>
      <c r="H9" s="3">
        <f t="shared" si="0"/>
        <v>-242.64999999999964</v>
      </c>
      <c r="I9" s="4">
        <f t="shared" si="1"/>
        <v>0.9653357142857143</v>
      </c>
      <c r="J9" t="s">
        <v>101</v>
      </c>
    </row>
    <row r="10" spans="1:15" x14ac:dyDescent="0.25">
      <c r="A10" s="2" t="s">
        <v>5</v>
      </c>
      <c r="B10" s="17">
        <f>SUM(B8:B9)</f>
        <v>42000</v>
      </c>
      <c r="C10" s="17">
        <f t="shared" ref="C10" si="4">SUM(C8:C9)</f>
        <v>8000</v>
      </c>
      <c r="D10" s="17">
        <f>SUM(D8:D9)</f>
        <v>26723.5</v>
      </c>
      <c r="E10" s="17">
        <f>SUM(E8:E9)</f>
        <v>7119.7699999999995</v>
      </c>
      <c r="F10" s="6">
        <f>SUM(F8:F9)</f>
        <v>19603.730000000003</v>
      </c>
      <c r="G10" s="6">
        <f>((G7)+(G8))+(G9)</f>
        <v>34000</v>
      </c>
      <c r="H10" s="6">
        <f t="shared" si="0"/>
        <v>-14396.269999999997</v>
      </c>
      <c r="I10" s="7">
        <f t="shared" si="1"/>
        <v>0.57658029411764711</v>
      </c>
      <c r="K10" t="s">
        <v>112</v>
      </c>
    </row>
    <row r="11" spans="1:15" x14ac:dyDescent="0.25">
      <c r="A11" s="2" t="s">
        <v>95</v>
      </c>
      <c r="B11" s="13"/>
      <c r="C11" s="15"/>
      <c r="D11" s="3"/>
      <c r="E11" s="3"/>
      <c r="F11" s="5"/>
      <c r="G11" s="5"/>
      <c r="H11" s="3">
        <f t="shared" si="0"/>
        <v>0</v>
      </c>
      <c r="I11" s="4" t="str">
        <f t="shared" si="1"/>
        <v/>
      </c>
      <c r="N11" t="s">
        <v>104</v>
      </c>
    </row>
    <row r="12" spans="1:15" x14ac:dyDescent="0.25">
      <c r="A12" s="2" t="s">
        <v>6</v>
      </c>
      <c r="B12" s="13">
        <v>1100</v>
      </c>
      <c r="C12" s="15">
        <v>0</v>
      </c>
      <c r="D12" s="3">
        <v>612.32000000000005</v>
      </c>
      <c r="E12" s="3"/>
      <c r="F12" s="3">
        <f>D12-E12</f>
        <v>612.32000000000005</v>
      </c>
      <c r="G12" s="3">
        <f>B12-C12</f>
        <v>1100</v>
      </c>
      <c r="H12" s="3">
        <f t="shared" si="0"/>
        <v>-487.67999999999995</v>
      </c>
      <c r="I12" s="4">
        <f t="shared" si="1"/>
        <v>0.55665454545454551</v>
      </c>
      <c r="K12" t="s">
        <v>105</v>
      </c>
      <c r="L12" s="35">
        <v>2232</v>
      </c>
      <c r="M12" s="32">
        <v>990.45</v>
      </c>
      <c r="N12" s="37">
        <v>42958</v>
      </c>
      <c r="O12" t="s">
        <v>106</v>
      </c>
    </row>
    <row r="13" spans="1:15" s="28" customFormat="1" x14ac:dyDescent="0.25">
      <c r="A13" s="23" t="s">
        <v>7</v>
      </c>
      <c r="B13" s="24">
        <v>100</v>
      </c>
      <c r="C13" s="25">
        <v>2500</v>
      </c>
      <c r="D13" s="26">
        <v>456.53</v>
      </c>
      <c r="E13" s="26">
        <v>2480.04</v>
      </c>
      <c r="F13" s="26">
        <f t="shared" ref="F13:F14" si="5">D13-E13</f>
        <v>-2023.51</v>
      </c>
      <c r="G13" s="3">
        <f t="shared" ref="G13:G14" si="6">B13-C13</f>
        <v>-2400</v>
      </c>
      <c r="H13" s="26">
        <f t="shared" si="0"/>
        <v>376.49</v>
      </c>
      <c r="I13" s="27">
        <f t="shared" si="1"/>
        <v>0.84312916666666671</v>
      </c>
      <c r="K13" s="28" t="s">
        <v>103</v>
      </c>
      <c r="L13" s="36">
        <v>2233</v>
      </c>
      <c r="M13" s="33">
        <v>995</v>
      </c>
      <c r="N13" s="38">
        <v>42958</v>
      </c>
      <c r="O13" s="28" t="s">
        <v>107</v>
      </c>
    </row>
    <row r="14" spans="1:15" x14ac:dyDescent="0.25">
      <c r="A14" s="2" t="s">
        <v>8</v>
      </c>
      <c r="B14" s="13">
        <v>5000</v>
      </c>
      <c r="C14" s="15">
        <v>1000</v>
      </c>
      <c r="D14" s="3">
        <v>2050</v>
      </c>
      <c r="E14" s="3"/>
      <c r="F14" s="3">
        <f t="shared" si="5"/>
        <v>2050</v>
      </c>
      <c r="G14" s="3">
        <f t="shared" si="6"/>
        <v>4000</v>
      </c>
      <c r="H14" s="3">
        <f t="shared" si="0"/>
        <v>-1950</v>
      </c>
      <c r="I14" s="4">
        <f t="shared" si="1"/>
        <v>0.51249999999999996</v>
      </c>
      <c r="K14" t="s">
        <v>108</v>
      </c>
      <c r="L14" s="34">
        <v>2234</v>
      </c>
      <c r="M14" s="34">
        <v>405.95</v>
      </c>
      <c r="N14" s="37">
        <v>42958</v>
      </c>
      <c r="O14" t="s">
        <v>109</v>
      </c>
    </row>
    <row r="15" spans="1:15" ht="23.25" x14ac:dyDescent="0.25">
      <c r="A15" s="2" t="s">
        <v>9</v>
      </c>
      <c r="B15" s="17">
        <f>SUM(B12:B14)</f>
        <v>6200</v>
      </c>
      <c r="C15" s="17">
        <f t="shared" ref="C15:E15" si="7">SUM(C12:C14)</f>
        <v>3500</v>
      </c>
      <c r="D15" s="19">
        <f t="shared" si="7"/>
        <v>3118.85</v>
      </c>
      <c r="E15" s="19">
        <f t="shared" si="7"/>
        <v>2480.04</v>
      </c>
      <c r="F15" s="6">
        <f>((((F11))+(F12))+(F13))+(F14)</f>
        <v>638.80999999999995</v>
      </c>
      <c r="G15" s="6">
        <f>SUM(G12:G14)</f>
        <v>2700</v>
      </c>
      <c r="H15" s="6">
        <f>(F15)-(G15)</f>
        <v>-2061.19</v>
      </c>
      <c r="I15" s="7">
        <f t="shared" si="1"/>
        <v>0.23659629629629628</v>
      </c>
      <c r="K15" t="s">
        <v>110</v>
      </c>
      <c r="L15" s="34">
        <v>2195</v>
      </c>
      <c r="M15" s="31">
        <v>550</v>
      </c>
      <c r="N15" s="37">
        <v>42595</v>
      </c>
      <c r="O15" t="s">
        <v>111</v>
      </c>
    </row>
    <row r="16" spans="1:15" x14ac:dyDescent="0.25">
      <c r="A16" s="2" t="s">
        <v>10</v>
      </c>
      <c r="B16" s="13"/>
      <c r="C16" s="15"/>
      <c r="D16" s="3"/>
      <c r="E16" s="3"/>
      <c r="F16" s="5"/>
      <c r="G16" s="5"/>
      <c r="H16" s="3">
        <f t="shared" si="0"/>
        <v>0</v>
      </c>
      <c r="I16" s="4" t="str">
        <f t="shared" si="1"/>
        <v/>
      </c>
    </row>
    <row r="17" spans="1:9" x14ac:dyDescent="0.25">
      <c r="A17" s="2" t="s">
        <v>11</v>
      </c>
      <c r="B17" s="13">
        <v>900</v>
      </c>
      <c r="C17" s="15">
        <v>0</v>
      </c>
      <c r="D17" s="3">
        <v>76.78</v>
      </c>
      <c r="E17" s="3"/>
      <c r="F17" s="3">
        <f>D17-E17</f>
        <v>76.78</v>
      </c>
      <c r="G17" s="3">
        <f>B17-C17</f>
        <v>900</v>
      </c>
      <c r="H17" s="3">
        <f t="shared" si="0"/>
        <v>-823.22</v>
      </c>
      <c r="I17" s="4">
        <f t="shared" si="1"/>
        <v>8.5311111111111115E-2</v>
      </c>
    </row>
    <row r="18" spans="1:9" x14ac:dyDescent="0.25">
      <c r="A18" s="2" t="s">
        <v>12</v>
      </c>
      <c r="B18" s="13">
        <v>1500</v>
      </c>
      <c r="C18" s="15">
        <v>750</v>
      </c>
      <c r="D18" s="3">
        <v>1307</v>
      </c>
      <c r="E18" s="3">
        <v>1110</v>
      </c>
      <c r="F18" s="3">
        <f t="shared" ref="F18:F26" si="8">D18-E18</f>
        <v>197</v>
      </c>
      <c r="G18" s="3">
        <f t="shared" ref="G18:G26" si="9">B18-C18</f>
        <v>750</v>
      </c>
      <c r="H18" s="3">
        <f t="shared" si="0"/>
        <v>-553</v>
      </c>
      <c r="I18" s="4">
        <f t="shared" si="1"/>
        <v>0.26266666666666666</v>
      </c>
    </row>
    <row r="19" spans="1:9" x14ac:dyDescent="0.25">
      <c r="A19" s="2" t="s">
        <v>13</v>
      </c>
      <c r="B19" s="13">
        <v>850</v>
      </c>
      <c r="C19" s="15">
        <v>0</v>
      </c>
      <c r="D19" s="3">
        <v>733.5</v>
      </c>
      <c r="E19" s="3"/>
      <c r="F19" s="3">
        <f t="shared" si="8"/>
        <v>733.5</v>
      </c>
      <c r="G19" s="3">
        <f t="shared" si="9"/>
        <v>850</v>
      </c>
      <c r="H19" s="3">
        <f t="shared" si="0"/>
        <v>-116.5</v>
      </c>
      <c r="I19" s="4">
        <f t="shared" si="1"/>
        <v>0.86294117647058821</v>
      </c>
    </row>
    <row r="20" spans="1:9" x14ac:dyDescent="0.25">
      <c r="A20" s="2" t="s">
        <v>14</v>
      </c>
      <c r="B20" s="13">
        <v>5000</v>
      </c>
      <c r="C20" s="15">
        <v>3000</v>
      </c>
      <c r="D20" s="3">
        <v>4174</v>
      </c>
      <c r="E20" s="3">
        <v>2312.8000000000002</v>
      </c>
      <c r="F20" s="3">
        <f t="shared" si="8"/>
        <v>1861.1999999999998</v>
      </c>
      <c r="G20" s="3">
        <f t="shared" si="9"/>
        <v>2000</v>
      </c>
      <c r="H20" s="3">
        <f t="shared" si="0"/>
        <v>-138.80000000000018</v>
      </c>
      <c r="I20" s="4">
        <f t="shared" si="1"/>
        <v>0.93059999999999987</v>
      </c>
    </row>
    <row r="21" spans="1:9" x14ac:dyDescent="0.25">
      <c r="A21" s="2" t="s">
        <v>15</v>
      </c>
      <c r="B21" s="13">
        <v>600</v>
      </c>
      <c r="C21" s="15">
        <v>0</v>
      </c>
      <c r="D21" s="3">
        <v>354.04</v>
      </c>
      <c r="E21" s="3"/>
      <c r="F21" s="3">
        <f t="shared" si="8"/>
        <v>354.04</v>
      </c>
      <c r="G21" s="3">
        <f t="shared" si="9"/>
        <v>600</v>
      </c>
      <c r="H21" s="3">
        <f t="shared" si="0"/>
        <v>-245.95999999999998</v>
      </c>
      <c r="I21" s="4">
        <f t="shared" si="1"/>
        <v>0.59006666666666674</v>
      </c>
    </row>
    <row r="22" spans="1:9" x14ac:dyDescent="0.25">
      <c r="A22" s="2" t="s">
        <v>16</v>
      </c>
      <c r="B22" s="13">
        <v>5000</v>
      </c>
      <c r="C22" s="15">
        <v>3000</v>
      </c>
      <c r="D22" s="3"/>
      <c r="E22" s="3"/>
      <c r="F22" s="3">
        <f t="shared" si="8"/>
        <v>0</v>
      </c>
      <c r="G22" s="3">
        <f t="shared" si="9"/>
        <v>2000</v>
      </c>
      <c r="H22" s="3">
        <f t="shared" si="0"/>
        <v>-2000</v>
      </c>
      <c r="I22" s="4">
        <f t="shared" si="1"/>
        <v>0</v>
      </c>
    </row>
    <row r="23" spans="1:9" x14ac:dyDescent="0.25">
      <c r="A23" s="2" t="s">
        <v>17</v>
      </c>
      <c r="B23" s="13">
        <v>1500</v>
      </c>
      <c r="C23" s="15">
        <v>0</v>
      </c>
      <c r="D23" s="3"/>
      <c r="E23" s="3"/>
      <c r="F23" s="3">
        <f t="shared" si="8"/>
        <v>0</v>
      </c>
      <c r="G23" s="3">
        <f t="shared" si="9"/>
        <v>1500</v>
      </c>
      <c r="H23" s="3">
        <f t="shared" si="0"/>
        <v>-1500</v>
      </c>
      <c r="I23" s="4">
        <f t="shared" si="1"/>
        <v>0</v>
      </c>
    </row>
    <row r="24" spans="1:9" x14ac:dyDescent="0.25">
      <c r="A24" s="2" t="s">
        <v>18</v>
      </c>
      <c r="B24" s="13">
        <v>4000</v>
      </c>
      <c r="C24" s="15">
        <v>1300</v>
      </c>
      <c r="D24" s="3">
        <v>1814</v>
      </c>
      <c r="E24" s="3">
        <v>816.75</v>
      </c>
      <c r="F24" s="3">
        <f t="shared" si="8"/>
        <v>997.25</v>
      </c>
      <c r="G24" s="3">
        <f t="shared" si="9"/>
        <v>2700</v>
      </c>
      <c r="H24" s="3">
        <f t="shared" si="0"/>
        <v>-1702.75</v>
      </c>
      <c r="I24" s="4">
        <f t="shared" si="1"/>
        <v>0.36935185185185188</v>
      </c>
    </row>
    <row r="25" spans="1:9" x14ac:dyDescent="0.25">
      <c r="A25" s="2" t="s">
        <v>19</v>
      </c>
      <c r="B25" s="13">
        <v>1850</v>
      </c>
      <c r="C25" s="15">
        <v>0</v>
      </c>
      <c r="D25" s="3">
        <v>1790.08</v>
      </c>
      <c r="E25" s="3"/>
      <c r="F25" s="3">
        <f t="shared" si="8"/>
        <v>1790.08</v>
      </c>
      <c r="G25" s="3">
        <f t="shared" si="9"/>
        <v>1850</v>
      </c>
      <c r="H25" s="3">
        <f t="shared" si="0"/>
        <v>-59.920000000000073</v>
      </c>
      <c r="I25" s="4">
        <f t="shared" si="1"/>
        <v>0.9676108108108108</v>
      </c>
    </row>
    <row r="26" spans="1:9" x14ac:dyDescent="0.25">
      <c r="A26" s="2" t="s">
        <v>20</v>
      </c>
      <c r="B26" s="13">
        <v>5000</v>
      </c>
      <c r="C26" s="15">
        <v>4500</v>
      </c>
      <c r="D26" s="3">
        <v>2720</v>
      </c>
      <c r="E26" s="3"/>
      <c r="F26" s="3">
        <f t="shared" si="8"/>
        <v>2720</v>
      </c>
      <c r="G26" s="3">
        <f t="shared" si="9"/>
        <v>500</v>
      </c>
      <c r="H26" s="3">
        <f t="shared" si="0"/>
        <v>2220</v>
      </c>
      <c r="I26" s="4">
        <f t="shared" si="1"/>
        <v>5.44</v>
      </c>
    </row>
    <row r="27" spans="1:9" x14ac:dyDescent="0.25">
      <c r="A27" s="2" t="s">
        <v>21</v>
      </c>
      <c r="B27" s="17">
        <f>SUM(B17:B26)</f>
        <v>26200</v>
      </c>
      <c r="C27" s="17">
        <f t="shared" ref="C27:E27" si="10">SUM(C17:C26)</f>
        <v>12550</v>
      </c>
      <c r="D27" s="19">
        <f t="shared" si="10"/>
        <v>12969.4</v>
      </c>
      <c r="E27" s="19">
        <f t="shared" si="10"/>
        <v>4239.55</v>
      </c>
      <c r="F27" s="6">
        <f>((((((((((F16)+(F17))+(F18))+(F19))+(F20))+(F21))+(F22))+(F23))+(F24))+(F25))+(F26)</f>
        <v>8729.8499999999985</v>
      </c>
      <c r="G27" s="6">
        <f>SUM(G17:G26)</f>
        <v>13650</v>
      </c>
      <c r="H27" s="6">
        <f t="shared" si="0"/>
        <v>-4920.1500000000015</v>
      </c>
      <c r="I27" s="7">
        <f t="shared" si="1"/>
        <v>0.63954945054945045</v>
      </c>
    </row>
    <row r="28" spans="1:9" x14ac:dyDescent="0.25">
      <c r="A28" s="2" t="s">
        <v>22</v>
      </c>
      <c r="B28" s="13"/>
      <c r="C28" s="15"/>
      <c r="D28" s="3"/>
      <c r="E28" s="3"/>
      <c r="F28" s="5"/>
      <c r="G28" s="5"/>
      <c r="H28" s="3">
        <f t="shared" si="0"/>
        <v>0</v>
      </c>
      <c r="I28" s="4" t="str">
        <f t="shared" si="1"/>
        <v/>
      </c>
    </row>
    <row r="29" spans="1:9" x14ac:dyDescent="0.25">
      <c r="A29" s="2" t="s">
        <v>23</v>
      </c>
      <c r="B29" s="13">
        <v>4000</v>
      </c>
      <c r="C29" s="15">
        <v>3000</v>
      </c>
      <c r="D29" s="3"/>
      <c r="E29" s="3"/>
      <c r="F29" s="5"/>
      <c r="G29" s="3">
        <f>B29-C29</f>
        <v>1000</v>
      </c>
      <c r="H29" s="3">
        <f t="shared" si="0"/>
        <v>-1000</v>
      </c>
      <c r="I29" s="4">
        <f t="shared" si="1"/>
        <v>0</v>
      </c>
    </row>
    <row r="30" spans="1:9" x14ac:dyDescent="0.25">
      <c r="A30" s="2" t="s">
        <v>24</v>
      </c>
      <c r="B30" s="13">
        <v>3300</v>
      </c>
      <c r="C30" s="15">
        <v>2300</v>
      </c>
      <c r="D30" s="3">
        <v>3285</v>
      </c>
      <c r="E30" s="3">
        <v>1930.89</v>
      </c>
      <c r="F30" s="3">
        <f>D30-E30</f>
        <v>1354.11</v>
      </c>
      <c r="G30" s="3">
        <f>B30-C30</f>
        <v>1000</v>
      </c>
      <c r="H30" s="3">
        <f t="shared" si="0"/>
        <v>354.1099999999999</v>
      </c>
      <c r="I30" s="4">
        <f t="shared" si="1"/>
        <v>1.3541099999999999</v>
      </c>
    </row>
    <row r="31" spans="1:9" x14ac:dyDescent="0.25">
      <c r="A31" s="2" t="s">
        <v>25</v>
      </c>
      <c r="B31" s="17">
        <f>SUM(B29:B30)</f>
        <v>7300</v>
      </c>
      <c r="C31" s="17">
        <f t="shared" ref="C31:E31" si="11">SUM(C29:C30)</f>
        <v>5300</v>
      </c>
      <c r="D31" s="19">
        <f t="shared" si="11"/>
        <v>3285</v>
      </c>
      <c r="E31" s="19">
        <f t="shared" si="11"/>
        <v>1930.89</v>
      </c>
      <c r="F31" s="6">
        <f>((F28)+(F29))+(F30)</f>
        <v>1354.11</v>
      </c>
      <c r="G31" s="6">
        <f>SUM(G29:G30)</f>
        <v>2000</v>
      </c>
      <c r="H31" s="6">
        <f t="shared" si="0"/>
        <v>-645.8900000000001</v>
      </c>
      <c r="I31" s="7">
        <f t="shared" si="1"/>
        <v>0.67705499999999996</v>
      </c>
    </row>
    <row r="32" spans="1:9" x14ac:dyDescent="0.25">
      <c r="A32" s="2" t="s">
        <v>26</v>
      </c>
      <c r="B32" s="13"/>
      <c r="C32" s="15"/>
      <c r="D32" s="3"/>
      <c r="E32" s="3"/>
      <c r="F32" s="5"/>
      <c r="G32" s="5"/>
      <c r="H32" s="3">
        <f t="shared" si="0"/>
        <v>0</v>
      </c>
      <c r="I32" s="4" t="str">
        <f t="shared" si="1"/>
        <v/>
      </c>
    </row>
    <row r="33" spans="1:13" x14ac:dyDescent="0.25">
      <c r="A33" s="2" t="s">
        <v>94</v>
      </c>
      <c r="B33" s="13">
        <v>600</v>
      </c>
      <c r="C33" s="15">
        <v>0</v>
      </c>
      <c r="D33" s="3"/>
      <c r="E33" s="3">
        <v>85</v>
      </c>
      <c r="F33" s="3">
        <f>D33-E33</f>
        <v>-85</v>
      </c>
      <c r="G33" s="3">
        <f>B33-C33</f>
        <v>600</v>
      </c>
      <c r="H33" s="3">
        <f t="shared" si="0"/>
        <v>-685</v>
      </c>
      <c r="I33" s="4">
        <f t="shared" si="1"/>
        <v>-0.14166666666666666</v>
      </c>
    </row>
    <row r="34" spans="1:13" s="10" customFormat="1" hidden="1" x14ac:dyDescent="0.25">
      <c r="A34" s="11" t="s">
        <v>87</v>
      </c>
      <c r="B34" s="14"/>
      <c r="C34" s="15">
        <v>0</v>
      </c>
      <c r="D34" s="3"/>
      <c r="E34" s="3">
        <v>0</v>
      </c>
      <c r="F34" s="3">
        <f>D34-E34</f>
        <v>0</v>
      </c>
      <c r="G34" s="3">
        <f t="shared" ref="G34:G43" si="12">B34-C34</f>
        <v>0</v>
      </c>
      <c r="H34" s="3">
        <f t="shared" ref="H34:H35" si="13">(F34)-(G34)</f>
        <v>0</v>
      </c>
      <c r="I34" s="4" t="str">
        <f t="shared" ref="I34:I35" si="14">IF(G34=0,"",(F34)/(G34))</f>
        <v/>
      </c>
      <c r="L34" s="34"/>
      <c r="M34" s="31"/>
    </row>
    <row r="35" spans="1:13" s="29" customFormat="1" x14ac:dyDescent="0.25">
      <c r="A35" s="11" t="s">
        <v>96</v>
      </c>
      <c r="B35" s="13">
        <v>1500</v>
      </c>
      <c r="C35" s="15">
        <v>0</v>
      </c>
      <c r="D35" s="3">
        <v>1584</v>
      </c>
      <c r="E35" s="3">
        <v>0</v>
      </c>
      <c r="F35" s="3">
        <f>D35-E35</f>
        <v>1584</v>
      </c>
      <c r="G35" s="3">
        <f>B35-C35</f>
        <v>1500</v>
      </c>
      <c r="H35" s="3">
        <f t="shared" si="13"/>
        <v>84</v>
      </c>
      <c r="I35" s="4">
        <f t="shared" si="14"/>
        <v>1.056</v>
      </c>
      <c r="L35" s="34"/>
      <c r="M35" s="31"/>
    </row>
    <row r="36" spans="1:13" x14ac:dyDescent="0.25">
      <c r="A36" s="2" t="s">
        <v>27</v>
      </c>
      <c r="B36" s="13">
        <v>2000</v>
      </c>
      <c r="D36" s="3">
        <v>90</v>
      </c>
      <c r="E36" s="3"/>
      <c r="F36" s="3">
        <f t="shared" ref="F36:F43" si="15">D36-E36</f>
        <v>90</v>
      </c>
      <c r="G36" s="3">
        <f t="shared" si="12"/>
        <v>2000</v>
      </c>
      <c r="H36" s="3">
        <f t="shared" si="0"/>
        <v>-1910</v>
      </c>
      <c r="I36" s="4">
        <f t="shared" si="1"/>
        <v>4.4999999999999998E-2</v>
      </c>
    </row>
    <row r="37" spans="1:13" x14ac:dyDescent="0.25">
      <c r="A37" s="2" t="s">
        <v>28</v>
      </c>
      <c r="B37" s="13">
        <v>0</v>
      </c>
      <c r="C37" s="15">
        <v>3500</v>
      </c>
      <c r="D37" s="3">
        <v>3940.65</v>
      </c>
      <c r="E37" s="3">
        <v>4606.12</v>
      </c>
      <c r="F37" s="3">
        <f t="shared" si="15"/>
        <v>-665.4699999999998</v>
      </c>
      <c r="G37" s="3">
        <f t="shared" si="12"/>
        <v>-3500</v>
      </c>
      <c r="H37" s="3">
        <f t="shared" si="0"/>
        <v>2834.53</v>
      </c>
      <c r="I37" s="4">
        <f t="shared" si="1"/>
        <v>0.19013428571428564</v>
      </c>
    </row>
    <row r="38" spans="1:13" s="10" customFormat="1" x14ac:dyDescent="0.25">
      <c r="A38" s="11" t="s">
        <v>88</v>
      </c>
      <c r="B38" s="13"/>
      <c r="C38" s="15">
        <v>500</v>
      </c>
      <c r="D38" s="3"/>
      <c r="E38" s="3">
        <v>113.08</v>
      </c>
      <c r="F38" s="3">
        <f t="shared" ref="F38" si="16">D38-E38</f>
        <v>-113.08</v>
      </c>
      <c r="G38" s="3">
        <f t="shared" si="12"/>
        <v>-500</v>
      </c>
      <c r="H38" s="3">
        <f t="shared" ref="H38" si="17">(F38)-(G38)</f>
        <v>386.92</v>
      </c>
      <c r="I38" s="4">
        <f t="shared" ref="I38" si="18">IF(G38=0,"",(F38)/(G38))</f>
        <v>0.22616</v>
      </c>
      <c r="L38" s="34"/>
      <c r="M38" s="31"/>
    </row>
    <row r="39" spans="1:13" x14ac:dyDescent="0.25">
      <c r="A39" s="2" t="s">
        <v>29</v>
      </c>
      <c r="B39" s="13">
        <v>500</v>
      </c>
      <c r="C39" s="15">
        <v>0</v>
      </c>
      <c r="D39" s="3">
        <v>350</v>
      </c>
      <c r="E39" s="3">
        <v>120.22</v>
      </c>
      <c r="F39" s="3">
        <f t="shared" si="15"/>
        <v>229.78</v>
      </c>
      <c r="G39" s="3">
        <f t="shared" si="12"/>
        <v>500</v>
      </c>
      <c r="H39" s="3">
        <f t="shared" si="0"/>
        <v>-270.22000000000003</v>
      </c>
      <c r="I39" s="4">
        <f t="shared" si="1"/>
        <v>0.45956000000000002</v>
      </c>
    </row>
    <row r="40" spans="1:13" x14ac:dyDescent="0.25">
      <c r="A40" s="2" t="s">
        <v>30</v>
      </c>
      <c r="B40" s="13">
        <v>0</v>
      </c>
      <c r="C40" s="15">
        <v>1000</v>
      </c>
      <c r="D40" s="3"/>
      <c r="E40" s="3">
        <v>135</v>
      </c>
      <c r="F40" s="3">
        <f t="shared" si="15"/>
        <v>-135</v>
      </c>
      <c r="G40" s="3">
        <f t="shared" si="12"/>
        <v>-1000</v>
      </c>
      <c r="H40" s="3">
        <f t="shared" ref="H40:H71" si="19">(F40)-(G40)</f>
        <v>865</v>
      </c>
      <c r="I40" s="4">
        <f t="shared" ref="I40:I71" si="20">IF(G40=0,"",(F40)/(G40))</f>
        <v>0.13500000000000001</v>
      </c>
    </row>
    <row r="41" spans="1:13" x14ac:dyDescent="0.25">
      <c r="A41" s="2" t="s">
        <v>31</v>
      </c>
      <c r="B41" s="13">
        <v>200</v>
      </c>
      <c r="C41" s="15">
        <v>0</v>
      </c>
      <c r="D41" s="3"/>
      <c r="E41" s="3"/>
      <c r="F41" s="3">
        <f t="shared" si="15"/>
        <v>0</v>
      </c>
      <c r="G41" s="3">
        <f t="shared" si="12"/>
        <v>200</v>
      </c>
      <c r="H41" s="3">
        <f t="shared" si="19"/>
        <v>-200</v>
      </c>
      <c r="I41" s="4">
        <f t="shared" si="20"/>
        <v>0</v>
      </c>
    </row>
    <row r="42" spans="1:13" x14ac:dyDescent="0.25">
      <c r="A42" s="2" t="s">
        <v>32</v>
      </c>
      <c r="B42" s="13">
        <v>100</v>
      </c>
      <c r="C42" s="15">
        <v>0</v>
      </c>
      <c r="D42" s="3">
        <v>465</v>
      </c>
      <c r="E42" s="3"/>
      <c r="F42" s="3">
        <f t="shared" si="15"/>
        <v>465</v>
      </c>
      <c r="G42" s="3">
        <f t="shared" si="12"/>
        <v>100</v>
      </c>
      <c r="H42" s="3">
        <f t="shared" si="19"/>
        <v>365</v>
      </c>
      <c r="I42" s="4">
        <f t="shared" si="20"/>
        <v>4.6500000000000004</v>
      </c>
    </row>
    <row r="43" spans="1:13" x14ac:dyDescent="0.25">
      <c r="A43" s="2" t="s">
        <v>33</v>
      </c>
      <c r="B43" s="13">
        <v>100</v>
      </c>
      <c r="C43" s="15">
        <v>0</v>
      </c>
      <c r="D43" s="3"/>
      <c r="E43" s="3"/>
      <c r="F43" s="3">
        <f t="shared" si="15"/>
        <v>0</v>
      </c>
      <c r="G43" s="3">
        <f t="shared" si="12"/>
        <v>100</v>
      </c>
      <c r="H43" s="3">
        <f t="shared" si="19"/>
        <v>-100</v>
      </c>
      <c r="I43" s="4">
        <f t="shared" si="20"/>
        <v>0</v>
      </c>
    </row>
    <row r="44" spans="1:13" x14ac:dyDescent="0.25">
      <c r="A44" s="2" t="s">
        <v>34</v>
      </c>
      <c r="B44" s="17">
        <f>SUM(B33:B43)</f>
        <v>5000</v>
      </c>
      <c r="C44" s="17">
        <f t="shared" ref="C44:E44" si="21">SUM(C33:C43)</f>
        <v>5000</v>
      </c>
      <c r="D44" s="19">
        <f t="shared" si="21"/>
        <v>6429.65</v>
      </c>
      <c r="E44" s="19">
        <f t="shared" si="21"/>
        <v>5059.42</v>
      </c>
      <c r="F44" s="6">
        <f>SUM(F33:F43)</f>
        <v>1370.2300000000002</v>
      </c>
      <c r="G44" s="6">
        <f>SUM(G33:G43)</f>
        <v>0</v>
      </c>
      <c r="H44" s="6">
        <f t="shared" si="19"/>
        <v>1370.2300000000002</v>
      </c>
      <c r="I44" s="7" t="str">
        <f t="shared" si="20"/>
        <v/>
      </c>
    </row>
    <row r="45" spans="1:13" x14ac:dyDescent="0.25">
      <c r="A45" s="2" t="s">
        <v>35</v>
      </c>
      <c r="B45" s="13"/>
      <c r="D45" s="3"/>
      <c r="E45" s="3"/>
      <c r="F45" s="5"/>
      <c r="G45" s="5"/>
      <c r="H45" s="3">
        <f t="shared" si="19"/>
        <v>0</v>
      </c>
      <c r="I45" s="4" t="str">
        <f t="shared" si="20"/>
        <v/>
      </c>
    </row>
    <row r="46" spans="1:13" x14ac:dyDescent="0.25">
      <c r="A46" s="2" t="s">
        <v>36</v>
      </c>
      <c r="B46" s="13">
        <v>0</v>
      </c>
      <c r="C46" s="15">
        <v>500</v>
      </c>
      <c r="D46" s="3"/>
      <c r="E46" s="3"/>
      <c r="F46" s="3">
        <f>D46-E46</f>
        <v>0</v>
      </c>
      <c r="G46" s="3">
        <f t="shared" ref="G46:G56" si="22">B46-C46</f>
        <v>-500</v>
      </c>
      <c r="H46" s="3">
        <f t="shared" si="19"/>
        <v>500</v>
      </c>
      <c r="I46" s="4">
        <f t="shared" si="20"/>
        <v>0</v>
      </c>
    </row>
    <row r="47" spans="1:13" x14ac:dyDescent="0.25">
      <c r="A47" s="2" t="s">
        <v>37</v>
      </c>
      <c r="B47" s="13">
        <v>0</v>
      </c>
      <c r="C47" s="15">
        <v>4000</v>
      </c>
      <c r="D47" s="3">
        <v>1388.3</v>
      </c>
      <c r="E47" s="3">
        <v>745</v>
      </c>
      <c r="F47" s="3">
        <f t="shared" ref="F47:F56" si="23">D47-E47</f>
        <v>643.29999999999995</v>
      </c>
      <c r="G47" s="3">
        <f t="shared" si="22"/>
        <v>-4000</v>
      </c>
      <c r="H47" s="3">
        <f t="shared" si="19"/>
        <v>4643.3</v>
      </c>
      <c r="I47" s="4">
        <f t="shared" si="20"/>
        <v>-0.160825</v>
      </c>
    </row>
    <row r="48" spans="1:13" x14ac:dyDescent="0.25">
      <c r="A48" s="2" t="s">
        <v>38</v>
      </c>
      <c r="B48" s="13">
        <v>0</v>
      </c>
      <c r="C48" s="15">
        <v>500</v>
      </c>
      <c r="D48" s="3"/>
      <c r="E48" s="3">
        <v>127.36</v>
      </c>
      <c r="F48" s="3">
        <f t="shared" si="23"/>
        <v>-127.36</v>
      </c>
      <c r="G48" s="3">
        <f t="shared" si="22"/>
        <v>-500</v>
      </c>
      <c r="H48" s="3">
        <f t="shared" si="19"/>
        <v>372.64</v>
      </c>
      <c r="I48" s="4">
        <f t="shared" si="20"/>
        <v>0.25472</v>
      </c>
    </row>
    <row r="49" spans="1:9" x14ac:dyDescent="0.25">
      <c r="A49" s="2" t="s">
        <v>39</v>
      </c>
      <c r="B49" s="13">
        <v>0</v>
      </c>
      <c r="C49" s="15">
        <v>3000</v>
      </c>
      <c r="D49" s="3"/>
      <c r="E49" s="3">
        <v>2302.8000000000002</v>
      </c>
      <c r="F49" s="3">
        <f t="shared" si="23"/>
        <v>-2302.8000000000002</v>
      </c>
      <c r="G49" s="3">
        <f t="shared" si="22"/>
        <v>-3000</v>
      </c>
      <c r="H49" s="3">
        <f t="shared" si="19"/>
        <v>697.19999999999982</v>
      </c>
      <c r="I49" s="4">
        <f t="shared" si="20"/>
        <v>0.76760000000000006</v>
      </c>
    </row>
    <row r="50" spans="1:9" x14ac:dyDescent="0.25">
      <c r="A50" s="2" t="s">
        <v>40</v>
      </c>
      <c r="B50" s="13">
        <v>0</v>
      </c>
      <c r="C50" s="15">
        <v>500</v>
      </c>
      <c r="D50" s="3"/>
      <c r="E50" s="3">
        <v>0</v>
      </c>
      <c r="F50" s="3">
        <f t="shared" si="23"/>
        <v>0</v>
      </c>
      <c r="G50" s="3">
        <f t="shared" si="22"/>
        <v>-500</v>
      </c>
      <c r="H50" s="3">
        <f t="shared" si="19"/>
        <v>500</v>
      </c>
      <c r="I50" s="4">
        <f t="shared" si="20"/>
        <v>0</v>
      </c>
    </row>
    <row r="51" spans="1:9" x14ac:dyDescent="0.25">
      <c r="A51" s="2" t="s">
        <v>41</v>
      </c>
      <c r="B51" s="13">
        <v>0</v>
      </c>
      <c r="C51" s="15">
        <v>9000</v>
      </c>
      <c r="D51" s="3"/>
      <c r="E51" s="3">
        <v>5265.06</v>
      </c>
      <c r="F51" s="3">
        <f t="shared" si="23"/>
        <v>-5265.06</v>
      </c>
      <c r="G51" s="3">
        <f t="shared" si="22"/>
        <v>-9000</v>
      </c>
      <c r="H51" s="3">
        <f t="shared" si="19"/>
        <v>3734.9399999999996</v>
      </c>
      <c r="I51" s="4">
        <f t="shared" si="20"/>
        <v>0.58500666666666667</v>
      </c>
    </row>
    <row r="52" spans="1:9" x14ac:dyDescent="0.25">
      <c r="A52" s="2" t="s">
        <v>42</v>
      </c>
      <c r="B52" s="13">
        <v>0</v>
      </c>
      <c r="C52" s="15">
        <v>0</v>
      </c>
      <c r="D52" s="3"/>
      <c r="E52" s="3"/>
      <c r="F52" s="3">
        <f t="shared" si="23"/>
        <v>0</v>
      </c>
      <c r="G52" s="3">
        <f t="shared" si="22"/>
        <v>0</v>
      </c>
      <c r="H52" s="3">
        <f t="shared" si="19"/>
        <v>0</v>
      </c>
      <c r="I52" s="4" t="str">
        <f t="shared" si="20"/>
        <v/>
      </c>
    </row>
    <row r="53" spans="1:9" x14ac:dyDescent="0.25">
      <c r="A53" s="2" t="s">
        <v>43</v>
      </c>
      <c r="B53" s="13">
        <v>0</v>
      </c>
      <c r="C53" s="15">
        <v>500</v>
      </c>
      <c r="D53" s="3"/>
      <c r="E53" s="3">
        <v>500</v>
      </c>
      <c r="F53" s="3">
        <f t="shared" si="23"/>
        <v>-500</v>
      </c>
      <c r="G53" s="3">
        <f t="shared" si="22"/>
        <v>-500</v>
      </c>
      <c r="H53" s="3">
        <f t="shared" si="19"/>
        <v>0</v>
      </c>
      <c r="I53" s="4">
        <f t="shared" si="20"/>
        <v>1</v>
      </c>
    </row>
    <row r="54" spans="1:9" x14ac:dyDescent="0.25">
      <c r="A54" s="2" t="s">
        <v>44</v>
      </c>
      <c r="B54" s="13">
        <v>0</v>
      </c>
      <c r="C54" s="15">
        <v>150</v>
      </c>
      <c r="D54" s="3"/>
      <c r="E54" s="3">
        <v>135.55000000000001</v>
      </c>
      <c r="F54" s="3">
        <f t="shared" si="23"/>
        <v>-135.55000000000001</v>
      </c>
      <c r="G54" s="3">
        <f t="shared" si="22"/>
        <v>-150</v>
      </c>
      <c r="H54" s="3">
        <f t="shared" si="19"/>
        <v>14.449999999999989</v>
      </c>
      <c r="I54" s="4">
        <f t="shared" si="20"/>
        <v>0.90366666666666673</v>
      </c>
    </row>
    <row r="55" spans="1:9" x14ac:dyDescent="0.25">
      <c r="A55" s="2" t="s">
        <v>45</v>
      </c>
      <c r="B55" s="13">
        <v>0</v>
      </c>
      <c r="C55" s="15">
        <v>8600</v>
      </c>
      <c r="D55" s="3"/>
      <c r="E55" s="3">
        <v>6171.21</v>
      </c>
      <c r="F55" s="3">
        <f t="shared" si="23"/>
        <v>-6171.21</v>
      </c>
      <c r="G55" s="3">
        <f t="shared" si="22"/>
        <v>-8600</v>
      </c>
      <c r="H55" s="3">
        <f t="shared" si="19"/>
        <v>2428.79</v>
      </c>
      <c r="I55" s="4">
        <f t="shared" si="20"/>
        <v>0.71758255813953487</v>
      </c>
    </row>
    <row r="56" spans="1:9" x14ac:dyDescent="0.25">
      <c r="A56" s="2" t="s">
        <v>46</v>
      </c>
      <c r="B56" s="13">
        <v>0</v>
      </c>
      <c r="C56" s="15">
        <v>6000</v>
      </c>
      <c r="D56" s="3"/>
      <c r="E56" s="3">
        <v>5944.45</v>
      </c>
      <c r="F56" s="3">
        <f t="shared" si="23"/>
        <v>-5944.45</v>
      </c>
      <c r="G56" s="3">
        <f t="shared" si="22"/>
        <v>-6000</v>
      </c>
      <c r="H56" s="3">
        <f t="shared" si="19"/>
        <v>55.550000000000182</v>
      </c>
      <c r="I56" s="4">
        <f t="shared" si="20"/>
        <v>0.99074166666666663</v>
      </c>
    </row>
    <row r="57" spans="1:9" x14ac:dyDescent="0.25">
      <c r="A57" s="2" t="s">
        <v>47</v>
      </c>
      <c r="B57" s="17">
        <f>SUM(B46:B56)</f>
        <v>0</v>
      </c>
      <c r="C57" s="17">
        <f t="shared" ref="C57:E57" si="24">SUM(C46:C56)</f>
        <v>32750</v>
      </c>
      <c r="D57" s="19">
        <f t="shared" si="24"/>
        <v>1388.3</v>
      </c>
      <c r="E57" s="19">
        <f t="shared" si="24"/>
        <v>21191.43</v>
      </c>
      <c r="F57" s="6">
        <f>(((((((((((F45)+(F46))+(F47))+(F48))+(F49))+(F50))+(F51))+(F52))+(F53))+(F54))+(F55))+(F56)</f>
        <v>-19803.13</v>
      </c>
      <c r="G57" s="6">
        <f>SUM(G46:G56)</f>
        <v>-32750</v>
      </c>
      <c r="H57" s="6">
        <f t="shared" si="19"/>
        <v>12946.869999999999</v>
      </c>
      <c r="I57" s="7">
        <f t="shared" si="20"/>
        <v>0.60467572519083967</v>
      </c>
    </row>
    <row r="58" spans="1:9" x14ac:dyDescent="0.25">
      <c r="A58" s="2" t="s">
        <v>48</v>
      </c>
      <c r="B58" s="13"/>
      <c r="D58" s="3"/>
      <c r="E58" s="3"/>
      <c r="F58" s="5"/>
      <c r="G58" s="5"/>
      <c r="H58" s="3">
        <f t="shared" si="19"/>
        <v>0</v>
      </c>
      <c r="I58" s="4" t="str">
        <f t="shared" si="20"/>
        <v/>
      </c>
    </row>
    <row r="59" spans="1:9" x14ac:dyDescent="0.25">
      <c r="A59" s="2" t="s">
        <v>49</v>
      </c>
      <c r="B59" s="13">
        <v>0</v>
      </c>
      <c r="C59" s="15">
        <v>4175</v>
      </c>
      <c r="D59" s="3"/>
      <c r="E59" s="3">
        <v>4857.99</v>
      </c>
      <c r="F59" s="3">
        <f t="shared" ref="F59:F65" si="25">D59-E59</f>
        <v>-4857.99</v>
      </c>
      <c r="G59" s="3">
        <f t="shared" ref="G59:G65" si="26">B59-C59</f>
        <v>-4175</v>
      </c>
      <c r="H59" s="3">
        <f t="shared" si="19"/>
        <v>-682.98999999999978</v>
      </c>
      <c r="I59" s="4">
        <f t="shared" si="20"/>
        <v>1.1635904191616766</v>
      </c>
    </row>
    <row r="60" spans="1:9" x14ac:dyDescent="0.25">
      <c r="A60" s="2" t="s">
        <v>50</v>
      </c>
      <c r="B60" s="13">
        <v>0</v>
      </c>
      <c r="C60" s="15">
        <v>1000</v>
      </c>
      <c r="D60" s="3">
        <v>5207</v>
      </c>
      <c r="E60" s="3">
        <v>3965</v>
      </c>
      <c r="F60" s="3">
        <f t="shared" si="25"/>
        <v>1242</v>
      </c>
      <c r="G60" s="3">
        <f t="shared" si="26"/>
        <v>-1000</v>
      </c>
      <c r="H60" s="3">
        <f t="shared" si="19"/>
        <v>2242</v>
      </c>
      <c r="I60" s="4">
        <f t="shared" si="20"/>
        <v>-1.242</v>
      </c>
    </row>
    <row r="61" spans="1:9" x14ac:dyDescent="0.25">
      <c r="A61" s="2" t="s">
        <v>51</v>
      </c>
      <c r="B61" s="13">
        <v>0</v>
      </c>
      <c r="C61" s="15">
        <v>2000</v>
      </c>
      <c r="D61" s="3">
        <v>2981</v>
      </c>
      <c r="E61" s="3">
        <v>2981</v>
      </c>
      <c r="F61" s="3">
        <f t="shared" si="25"/>
        <v>0</v>
      </c>
      <c r="G61" s="3">
        <f t="shared" si="26"/>
        <v>-2000</v>
      </c>
      <c r="H61" s="3">
        <f t="shared" si="19"/>
        <v>2000</v>
      </c>
      <c r="I61" s="4">
        <f t="shared" si="20"/>
        <v>0</v>
      </c>
    </row>
    <row r="62" spans="1:9" x14ac:dyDescent="0.25">
      <c r="A62" s="2" t="s">
        <v>52</v>
      </c>
      <c r="B62" s="13">
        <v>0</v>
      </c>
      <c r="C62" s="15">
        <v>3150</v>
      </c>
      <c r="D62" s="3"/>
      <c r="E62" s="3">
        <v>1858.45</v>
      </c>
      <c r="F62" s="3">
        <f t="shared" si="25"/>
        <v>-1858.45</v>
      </c>
      <c r="G62" s="3">
        <f t="shared" si="26"/>
        <v>-3150</v>
      </c>
      <c r="H62" s="3">
        <f t="shared" si="19"/>
        <v>1291.55</v>
      </c>
      <c r="I62" s="4">
        <f t="shared" si="20"/>
        <v>0.58998412698412694</v>
      </c>
    </row>
    <row r="63" spans="1:9" x14ac:dyDescent="0.25">
      <c r="A63" s="2" t="s">
        <v>53</v>
      </c>
      <c r="B63" s="13">
        <v>0</v>
      </c>
      <c r="C63" s="15">
        <v>500</v>
      </c>
      <c r="D63" s="3"/>
      <c r="E63" s="3"/>
      <c r="F63" s="3">
        <f t="shared" si="25"/>
        <v>0</v>
      </c>
      <c r="G63" s="3">
        <f t="shared" si="26"/>
        <v>-500</v>
      </c>
      <c r="H63" s="3">
        <f t="shared" si="19"/>
        <v>500</v>
      </c>
      <c r="I63" s="4">
        <f t="shared" si="20"/>
        <v>0</v>
      </c>
    </row>
    <row r="64" spans="1:9" x14ac:dyDescent="0.25">
      <c r="A64" s="2" t="s">
        <v>54</v>
      </c>
      <c r="B64" s="13">
        <v>0</v>
      </c>
      <c r="C64" s="15">
        <v>300</v>
      </c>
      <c r="D64" s="3"/>
      <c r="E64" s="3"/>
      <c r="F64" s="3">
        <f t="shared" si="25"/>
        <v>0</v>
      </c>
      <c r="G64" s="3">
        <f t="shared" si="26"/>
        <v>-300</v>
      </c>
      <c r="H64" s="3">
        <f t="shared" si="19"/>
        <v>300</v>
      </c>
      <c r="I64" s="4">
        <f t="shared" si="20"/>
        <v>0</v>
      </c>
    </row>
    <row r="65" spans="1:9" x14ac:dyDescent="0.25">
      <c r="A65" s="2" t="s">
        <v>55</v>
      </c>
      <c r="B65" s="13">
        <v>0</v>
      </c>
      <c r="C65" s="15">
        <v>500</v>
      </c>
      <c r="D65" s="3"/>
      <c r="E65" s="3">
        <v>295.14999999999998</v>
      </c>
      <c r="F65" s="3">
        <f t="shared" si="25"/>
        <v>-295.14999999999998</v>
      </c>
      <c r="G65" s="3">
        <f t="shared" si="26"/>
        <v>-500</v>
      </c>
      <c r="H65" s="3">
        <f t="shared" si="19"/>
        <v>204.85000000000002</v>
      </c>
      <c r="I65" s="4">
        <f t="shared" si="20"/>
        <v>0.59029999999999994</v>
      </c>
    </row>
    <row r="66" spans="1:9" x14ac:dyDescent="0.25">
      <c r="A66" s="2" t="s">
        <v>56</v>
      </c>
      <c r="B66" s="17">
        <f>SUM(B59:B65)</f>
        <v>0</v>
      </c>
      <c r="C66" s="17">
        <f t="shared" ref="C66:E66" si="27">SUM(C59:C65)</f>
        <v>11625</v>
      </c>
      <c r="D66" s="19">
        <f t="shared" si="27"/>
        <v>8188</v>
      </c>
      <c r="E66" s="19">
        <f t="shared" si="27"/>
        <v>13957.59</v>
      </c>
      <c r="F66" s="6">
        <f>(((((((F58)+(F59))+(F60))+(F61))+(F62))+(F63))+(F64))+(F65)</f>
        <v>-5769.5899999999992</v>
      </c>
      <c r="G66" s="6">
        <f>SUM(G59:G65)</f>
        <v>-11625</v>
      </c>
      <c r="H66" s="6">
        <f t="shared" si="19"/>
        <v>5855.4100000000008</v>
      </c>
      <c r="I66" s="7">
        <f t="shared" si="20"/>
        <v>0.49630881720430103</v>
      </c>
    </row>
    <row r="67" spans="1:9" x14ac:dyDescent="0.25">
      <c r="A67" s="2" t="s">
        <v>57</v>
      </c>
      <c r="B67" s="13"/>
      <c r="D67" s="3"/>
      <c r="E67" s="3"/>
      <c r="F67" s="5"/>
      <c r="G67" s="5"/>
      <c r="H67" s="3">
        <f t="shared" si="19"/>
        <v>0</v>
      </c>
      <c r="I67" s="4" t="str">
        <f t="shared" si="20"/>
        <v/>
      </c>
    </row>
    <row r="68" spans="1:9" x14ac:dyDescent="0.25">
      <c r="A68" s="2" t="s">
        <v>58</v>
      </c>
      <c r="B68" s="13">
        <v>0</v>
      </c>
      <c r="C68" s="15">
        <v>1200</v>
      </c>
      <c r="D68" s="3">
        <v>3.83</v>
      </c>
      <c r="E68" s="3">
        <v>821.34</v>
      </c>
      <c r="F68" s="3">
        <f t="shared" ref="F68:F80" si="28">D68-E68</f>
        <v>-817.51</v>
      </c>
      <c r="G68" s="3">
        <f t="shared" ref="G68:G80" si="29">B68-C68</f>
        <v>-1200</v>
      </c>
      <c r="H68" s="3">
        <f t="shared" si="19"/>
        <v>382.49</v>
      </c>
      <c r="I68" s="4">
        <f t="shared" si="20"/>
        <v>0.6812583333333333</v>
      </c>
    </row>
    <row r="69" spans="1:9" x14ac:dyDescent="0.25">
      <c r="A69" s="2" t="s">
        <v>59</v>
      </c>
      <c r="B69" s="13">
        <v>0</v>
      </c>
      <c r="C69" s="15">
        <v>2500</v>
      </c>
      <c r="D69" s="3">
        <v>27.5</v>
      </c>
      <c r="E69" s="3">
        <f>1686.79</f>
        <v>1686.79</v>
      </c>
      <c r="F69" s="3">
        <f t="shared" si="28"/>
        <v>-1659.29</v>
      </c>
      <c r="G69" s="3">
        <f t="shared" si="29"/>
        <v>-2500</v>
      </c>
      <c r="H69" s="3">
        <f t="shared" si="19"/>
        <v>840.71</v>
      </c>
      <c r="I69" s="4">
        <f t="shared" si="20"/>
        <v>0.66371599999999997</v>
      </c>
    </row>
    <row r="70" spans="1:9" x14ac:dyDescent="0.25">
      <c r="A70" s="2" t="s">
        <v>60</v>
      </c>
      <c r="B70" s="13">
        <v>0</v>
      </c>
      <c r="C70" s="15">
        <v>1000</v>
      </c>
      <c r="D70" s="3"/>
      <c r="E70" s="3">
        <v>1109</v>
      </c>
      <c r="F70" s="3">
        <f t="shared" si="28"/>
        <v>-1109</v>
      </c>
      <c r="G70" s="3">
        <f t="shared" si="29"/>
        <v>-1000</v>
      </c>
      <c r="H70" s="3">
        <f t="shared" si="19"/>
        <v>-109</v>
      </c>
      <c r="I70" s="4">
        <f t="shared" si="20"/>
        <v>1.109</v>
      </c>
    </row>
    <row r="71" spans="1:9" x14ac:dyDescent="0.25">
      <c r="A71" s="2" t="s">
        <v>61</v>
      </c>
      <c r="B71" s="13">
        <v>0</v>
      </c>
      <c r="C71" s="15">
        <v>1900</v>
      </c>
      <c r="D71" s="3"/>
      <c r="E71" s="3">
        <v>2457.33</v>
      </c>
      <c r="F71" s="3">
        <f t="shared" si="28"/>
        <v>-2457.33</v>
      </c>
      <c r="G71" s="3">
        <f t="shared" si="29"/>
        <v>-1900</v>
      </c>
      <c r="H71" s="3">
        <f t="shared" si="19"/>
        <v>-557.32999999999993</v>
      </c>
      <c r="I71" s="4">
        <f t="shared" si="20"/>
        <v>1.2933315789473683</v>
      </c>
    </row>
    <row r="72" spans="1:9" x14ac:dyDescent="0.25">
      <c r="A72" s="2" t="s">
        <v>62</v>
      </c>
      <c r="B72" s="13">
        <v>0</v>
      </c>
      <c r="C72" s="15">
        <v>15000</v>
      </c>
      <c r="D72" s="3"/>
      <c r="E72" s="3">
        <v>3000</v>
      </c>
      <c r="F72" s="3">
        <f t="shared" si="28"/>
        <v>-3000</v>
      </c>
      <c r="G72" s="3">
        <f t="shared" si="29"/>
        <v>-15000</v>
      </c>
      <c r="H72" s="3">
        <f t="shared" ref="H72:H93" si="30">(F72)-(G72)</f>
        <v>12000</v>
      </c>
      <c r="I72" s="4">
        <f t="shared" ref="I72:I93" si="31">IF(G72=0,"",(F72)/(G72))</f>
        <v>0.2</v>
      </c>
    </row>
    <row r="73" spans="1:9" x14ac:dyDescent="0.25">
      <c r="A73" s="2" t="s">
        <v>63</v>
      </c>
      <c r="B73" s="13">
        <v>0</v>
      </c>
      <c r="C73" s="15">
        <v>200</v>
      </c>
      <c r="D73" s="3"/>
      <c r="E73" s="3">
        <v>156.15</v>
      </c>
      <c r="F73" s="3">
        <f t="shared" si="28"/>
        <v>-156.15</v>
      </c>
      <c r="G73" s="3">
        <f t="shared" si="29"/>
        <v>-200</v>
      </c>
      <c r="H73" s="3">
        <f t="shared" si="30"/>
        <v>43.849999999999994</v>
      </c>
      <c r="I73" s="4">
        <f t="shared" si="31"/>
        <v>0.78075000000000006</v>
      </c>
    </row>
    <row r="74" spans="1:9" x14ac:dyDescent="0.25">
      <c r="A74" s="2" t="s">
        <v>64</v>
      </c>
      <c r="B74" s="13">
        <v>0</v>
      </c>
      <c r="C74" s="15">
        <v>300</v>
      </c>
      <c r="D74" s="3"/>
      <c r="E74" s="3">
        <v>277</v>
      </c>
      <c r="F74" s="3">
        <f t="shared" si="28"/>
        <v>-277</v>
      </c>
      <c r="G74" s="3">
        <f t="shared" si="29"/>
        <v>-300</v>
      </c>
      <c r="H74" s="3">
        <f t="shared" si="30"/>
        <v>23</v>
      </c>
      <c r="I74" s="4">
        <f t="shared" si="31"/>
        <v>0.92333333333333334</v>
      </c>
    </row>
    <row r="75" spans="1:9" x14ac:dyDescent="0.25">
      <c r="A75" s="2" t="s">
        <v>65</v>
      </c>
      <c r="B75" s="13">
        <v>0</v>
      </c>
      <c r="C75" s="15">
        <v>700</v>
      </c>
      <c r="D75" s="3"/>
      <c r="E75" s="3">
        <v>679.25</v>
      </c>
      <c r="F75" s="3">
        <f t="shared" si="28"/>
        <v>-679.25</v>
      </c>
      <c r="G75" s="3">
        <f t="shared" si="29"/>
        <v>-700</v>
      </c>
      <c r="H75" s="3">
        <f t="shared" si="30"/>
        <v>20.75</v>
      </c>
      <c r="I75" s="4">
        <f t="shared" si="31"/>
        <v>0.97035714285714281</v>
      </c>
    </row>
    <row r="76" spans="1:9" x14ac:dyDescent="0.25">
      <c r="A76" s="2" t="s">
        <v>66</v>
      </c>
      <c r="B76" s="13">
        <v>0</v>
      </c>
      <c r="C76" s="15">
        <v>1000</v>
      </c>
      <c r="D76" s="3"/>
      <c r="E76" s="3"/>
      <c r="F76" s="3">
        <f t="shared" si="28"/>
        <v>0</v>
      </c>
      <c r="G76" s="3">
        <f t="shared" si="29"/>
        <v>-1000</v>
      </c>
      <c r="H76" s="3">
        <f t="shared" si="30"/>
        <v>1000</v>
      </c>
      <c r="I76" s="4">
        <f t="shared" si="31"/>
        <v>0</v>
      </c>
    </row>
    <row r="77" spans="1:9" x14ac:dyDescent="0.25">
      <c r="A77" s="2" t="s">
        <v>67</v>
      </c>
      <c r="B77" s="13">
        <v>0</v>
      </c>
      <c r="C77" s="15">
        <v>550</v>
      </c>
      <c r="D77" s="3"/>
      <c r="E77" s="3">
        <v>550</v>
      </c>
      <c r="F77" s="3">
        <f t="shared" si="28"/>
        <v>-550</v>
      </c>
      <c r="G77" s="3">
        <f t="shared" si="29"/>
        <v>-550</v>
      </c>
      <c r="H77" s="3">
        <f t="shared" si="30"/>
        <v>0</v>
      </c>
      <c r="I77" s="4">
        <f t="shared" si="31"/>
        <v>1</v>
      </c>
    </row>
    <row r="78" spans="1:9" x14ac:dyDescent="0.25">
      <c r="A78" s="2" t="s">
        <v>68</v>
      </c>
      <c r="B78" s="13">
        <v>0</v>
      </c>
      <c r="C78" s="15">
        <v>4000</v>
      </c>
      <c r="D78" s="3"/>
      <c r="E78" s="3">
        <v>5626.17</v>
      </c>
      <c r="F78" s="3">
        <f t="shared" si="28"/>
        <v>-5626.17</v>
      </c>
      <c r="G78" s="3">
        <f t="shared" si="29"/>
        <v>-4000</v>
      </c>
      <c r="H78" s="3">
        <f t="shared" si="30"/>
        <v>-1626.17</v>
      </c>
      <c r="I78" s="4">
        <f t="shared" si="31"/>
        <v>1.4065425</v>
      </c>
    </row>
    <row r="79" spans="1:9" x14ac:dyDescent="0.25">
      <c r="A79" s="2" t="s">
        <v>69</v>
      </c>
      <c r="B79" s="13">
        <v>0</v>
      </c>
      <c r="C79" s="15">
        <v>1500</v>
      </c>
      <c r="D79" s="3"/>
      <c r="E79" s="3">
        <v>1657.96</v>
      </c>
      <c r="F79" s="3">
        <f t="shared" si="28"/>
        <v>-1657.96</v>
      </c>
      <c r="G79" s="3">
        <f t="shared" si="29"/>
        <v>-1500</v>
      </c>
      <c r="H79" s="3">
        <f t="shared" si="30"/>
        <v>-157.96000000000004</v>
      </c>
      <c r="I79" s="4">
        <f t="shared" si="31"/>
        <v>1.1053066666666667</v>
      </c>
    </row>
    <row r="80" spans="1:9" x14ac:dyDescent="0.25">
      <c r="A80" s="2" t="s">
        <v>70</v>
      </c>
      <c r="B80" s="13">
        <v>0</v>
      </c>
      <c r="C80" s="15">
        <v>500</v>
      </c>
      <c r="D80" s="3"/>
      <c r="E80" s="3">
        <v>748.92</v>
      </c>
      <c r="F80" s="3">
        <f t="shared" si="28"/>
        <v>-748.92</v>
      </c>
      <c r="G80" s="3">
        <f t="shared" si="29"/>
        <v>-500</v>
      </c>
      <c r="H80" s="3">
        <f t="shared" si="30"/>
        <v>-248.91999999999996</v>
      </c>
      <c r="I80" s="4">
        <f t="shared" si="31"/>
        <v>1.4978399999999998</v>
      </c>
    </row>
    <row r="81" spans="1:13" x14ac:dyDescent="0.25">
      <c r="A81" s="2" t="s">
        <v>71</v>
      </c>
      <c r="B81" s="17">
        <f>SUM(B68:B80)</f>
        <v>0</v>
      </c>
      <c r="C81" s="17">
        <f t="shared" ref="C81:E81" si="32">SUM(C68:C80)</f>
        <v>30350</v>
      </c>
      <c r="D81" s="17">
        <f t="shared" si="32"/>
        <v>31.33</v>
      </c>
      <c r="E81" s="19">
        <f t="shared" si="32"/>
        <v>18769.909999999996</v>
      </c>
      <c r="F81" s="6">
        <f>(((((((((((((F67)+(F68))+(F69))+(F70))+(F71))+(F72))+(F73))+(F74))+(F75))+(F76))+(F77))+(F78))+(F79))+(F80)</f>
        <v>-18738.579999999998</v>
      </c>
      <c r="G81" s="6">
        <f>(((((((((((((G67)+(G68))+(G69))+(G70))+(G71))+(G72))+(G73))+(G74))+(G75))+(G76))+(G77))+(G78))+(G79))+(G80)</f>
        <v>-30350</v>
      </c>
      <c r="H81" s="6">
        <f t="shared" si="30"/>
        <v>11611.420000000002</v>
      </c>
      <c r="I81" s="7">
        <f t="shared" si="31"/>
        <v>0.61741614497528829</v>
      </c>
    </row>
    <row r="82" spans="1:13" x14ac:dyDescent="0.25">
      <c r="A82" s="2" t="s">
        <v>72</v>
      </c>
      <c r="B82" s="13"/>
      <c r="D82" s="3"/>
      <c r="E82" s="3"/>
      <c r="F82" s="5"/>
      <c r="G82" s="5"/>
      <c r="H82" s="3">
        <f t="shared" si="30"/>
        <v>0</v>
      </c>
      <c r="I82" s="4" t="str">
        <f t="shared" si="31"/>
        <v/>
      </c>
    </row>
    <row r="83" spans="1:13" x14ac:dyDescent="0.25">
      <c r="A83" s="2" t="s">
        <v>73</v>
      </c>
      <c r="B83" s="13">
        <v>0</v>
      </c>
      <c r="C83" s="15">
        <v>900</v>
      </c>
      <c r="D83" s="3"/>
      <c r="E83" s="3">
        <v>147.96</v>
      </c>
      <c r="F83" s="3">
        <f t="shared" ref="F83:F90" si="33">D83-E83</f>
        <v>-147.96</v>
      </c>
      <c r="G83" s="3">
        <f t="shared" ref="G83:G88" si="34">B83-C83</f>
        <v>-900</v>
      </c>
      <c r="H83" s="3">
        <f t="shared" si="30"/>
        <v>752.04</v>
      </c>
      <c r="I83" s="4">
        <f t="shared" si="31"/>
        <v>0.16440000000000002</v>
      </c>
    </row>
    <row r="84" spans="1:13" x14ac:dyDescent="0.25">
      <c r="A84" s="2" t="s">
        <v>74</v>
      </c>
      <c r="B84" s="13">
        <v>0</v>
      </c>
      <c r="C84" s="15">
        <v>500</v>
      </c>
      <c r="D84" s="3"/>
      <c r="E84" s="3">
        <v>250</v>
      </c>
      <c r="F84" s="3">
        <f t="shared" si="33"/>
        <v>-250</v>
      </c>
      <c r="G84" s="3">
        <f t="shared" si="34"/>
        <v>-500</v>
      </c>
      <c r="H84" s="3">
        <f t="shared" si="30"/>
        <v>250</v>
      </c>
      <c r="I84" s="4">
        <f t="shared" si="31"/>
        <v>0.5</v>
      </c>
    </row>
    <row r="85" spans="1:13" x14ac:dyDescent="0.25">
      <c r="A85" s="2" t="s">
        <v>75</v>
      </c>
      <c r="B85" s="13">
        <v>0</v>
      </c>
      <c r="C85" s="15">
        <v>0</v>
      </c>
      <c r="D85" s="3"/>
      <c r="E85" s="3"/>
      <c r="F85" s="3">
        <f t="shared" si="33"/>
        <v>0</v>
      </c>
      <c r="G85" s="3">
        <f t="shared" si="34"/>
        <v>0</v>
      </c>
      <c r="H85" s="3">
        <f t="shared" si="30"/>
        <v>0</v>
      </c>
      <c r="I85" s="4" t="str">
        <f t="shared" si="31"/>
        <v/>
      </c>
    </row>
    <row r="86" spans="1:13" x14ac:dyDescent="0.25">
      <c r="A86" s="2" t="s">
        <v>76</v>
      </c>
      <c r="B86" s="13">
        <v>0</v>
      </c>
      <c r="C86" s="15">
        <v>700</v>
      </c>
      <c r="D86" s="3"/>
      <c r="E86" s="3">
        <v>646.34</v>
      </c>
      <c r="F86" s="3">
        <f t="shared" si="33"/>
        <v>-646.34</v>
      </c>
      <c r="G86" s="3">
        <f t="shared" si="34"/>
        <v>-700</v>
      </c>
      <c r="H86" s="3">
        <f t="shared" si="30"/>
        <v>53.659999999999968</v>
      </c>
      <c r="I86" s="4">
        <f t="shared" si="31"/>
        <v>0.92334285714285724</v>
      </c>
    </row>
    <row r="87" spans="1:13" x14ac:dyDescent="0.25">
      <c r="A87" s="2" t="s">
        <v>77</v>
      </c>
      <c r="B87" s="13">
        <v>0</v>
      </c>
      <c r="C87" s="15">
        <v>400</v>
      </c>
      <c r="D87" s="3"/>
      <c r="E87" s="3">
        <v>150</v>
      </c>
      <c r="F87" s="3">
        <f t="shared" si="33"/>
        <v>-150</v>
      </c>
      <c r="G87" s="3">
        <f t="shared" si="34"/>
        <v>-400</v>
      </c>
      <c r="H87" s="3">
        <f t="shared" si="30"/>
        <v>250</v>
      </c>
      <c r="I87" s="4">
        <f t="shared" si="31"/>
        <v>0.375</v>
      </c>
    </row>
    <row r="88" spans="1:13" x14ac:dyDescent="0.25">
      <c r="A88" s="2" t="s">
        <v>78</v>
      </c>
      <c r="B88" s="13">
        <v>0</v>
      </c>
      <c r="C88" s="15">
        <v>0</v>
      </c>
      <c r="D88" s="3"/>
      <c r="E88" s="3"/>
      <c r="F88" s="3">
        <f t="shared" si="33"/>
        <v>0</v>
      </c>
      <c r="G88" s="3">
        <f t="shared" si="34"/>
        <v>0</v>
      </c>
      <c r="H88" s="3">
        <f t="shared" si="30"/>
        <v>0</v>
      </c>
      <c r="I88" s="4" t="str">
        <f t="shared" si="31"/>
        <v/>
      </c>
    </row>
    <row r="89" spans="1:13" x14ac:dyDescent="0.25">
      <c r="A89" s="2" t="s">
        <v>79</v>
      </c>
      <c r="B89" s="17">
        <f>SUM(B83:B88)</f>
        <v>0</v>
      </c>
      <c r="C89" s="17">
        <f t="shared" ref="C89:E89" si="35">SUM(C83:C88)</f>
        <v>2500</v>
      </c>
      <c r="D89" s="19">
        <f t="shared" si="35"/>
        <v>0</v>
      </c>
      <c r="E89" s="19">
        <f t="shared" si="35"/>
        <v>1194.3000000000002</v>
      </c>
      <c r="F89" s="6">
        <f>((((((F82)+(F83))+(F84))+(F85))+(F86))+(F87))+(F88)</f>
        <v>-1194.3000000000002</v>
      </c>
      <c r="G89" s="6">
        <f>SUM(G83:G88)</f>
        <v>-2500</v>
      </c>
      <c r="H89" s="6">
        <f t="shared" si="30"/>
        <v>1305.6999999999998</v>
      </c>
      <c r="I89" s="7">
        <f t="shared" si="31"/>
        <v>0.47772000000000009</v>
      </c>
    </row>
    <row r="90" spans="1:13" x14ac:dyDescent="0.25">
      <c r="A90" s="2" t="s">
        <v>80</v>
      </c>
      <c r="B90" s="17">
        <v>1000</v>
      </c>
      <c r="C90" s="18">
        <v>2000</v>
      </c>
      <c r="D90" s="3">
        <v>819.37</v>
      </c>
      <c r="E90" s="3">
        <v>6400.74</v>
      </c>
      <c r="F90" s="3">
        <f t="shared" si="33"/>
        <v>-5581.37</v>
      </c>
      <c r="G90" s="3">
        <f>-1000</f>
        <v>-1000</v>
      </c>
      <c r="H90" s="3">
        <f t="shared" si="30"/>
        <v>-4581.37</v>
      </c>
      <c r="I90" s="4">
        <f t="shared" si="31"/>
        <v>5.5813699999999997</v>
      </c>
    </row>
    <row r="91" spans="1:13" s="29" customFormat="1" x14ac:dyDescent="0.25">
      <c r="A91" s="2" t="s">
        <v>97</v>
      </c>
      <c r="B91" s="13">
        <v>0</v>
      </c>
      <c r="C91" s="15">
        <v>0</v>
      </c>
      <c r="D91" s="3">
        <v>14337.42</v>
      </c>
      <c r="E91" s="3">
        <v>13183.04</v>
      </c>
      <c r="F91" s="3">
        <f t="shared" ref="F91" si="36">D91-E91</f>
        <v>1154.3799999999992</v>
      </c>
      <c r="G91" s="3">
        <f t="shared" ref="G91" si="37">B91-C91</f>
        <v>0</v>
      </c>
      <c r="H91" s="3">
        <f t="shared" ref="H91" si="38">(F91)-(G91)</f>
        <v>1154.3799999999992</v>
      </c>
      <c r="I91" s="4" t="str">
        <f t="shared" ref="I91" si="39">IF(G91=0,"",(F91)/(G91))</f>
        <v/>
      </c>
      <c r="J91" s="29" t="s">
        <v>99</v>
      </c>
      <c r="L91" s="34"/>
      <c r="M91" s="31"/>
    </row>
    <row r="92" spans="1:13" s="12" customFormat="1" x14ac:dyDescent="0.25">
      <c r="A92" s="2" t="s">
        <v>93</v>
      </c>
      <c r="B92" s="13">
        <v>8175</v>
      </c>
      <c r="C92" s="15"/>
      <c r="D92" s="3"/>
      <c r="E92" s="3"/>
      <c r="F92" s="3"/>
      <c r="G92" s="3"/>
      <c r="H92" s="3"/>
      <c r="I92" s="4"/>
      <c r="L92" s="34"/>
      <c r="M92" s="31"/>
    </row>
    <row r="93" spans="1:13" x14ac:dyDescent="0.25">
      <c r="A93" s="2" t="s">
        <v>81</v>
      </c>
      <c r="B93" s="13">
        <f>B92+B90+B44+B31+B27+B15+B10+B6</f>
        <v>113575</v>
      </c>
      <c r="C93" s="15">
        <f>C90+C89+C81+C66+C57+C44+C31+C27+C15+C10</f>
        <v>113575</v>
      </c>
      <c r="D93" s="3">
        <f>D90+D81+D66+D57+D44+D31+D27+D15+D10+D91+D6</f>
        <v>96370.310000000012</v>
      </c>
      <c r="E93" s="3">
        <f>E90+E89+E81+E66+E57+E44+E31+E27+E15+E10+E91+E6</f>
        <v>95526.68</v>
      </c>
      <c r="F93" s="8">
        <f>((((((((((F6)+(F10))+(F15))+(F27))+(F31))+(F44))+(F57))+(F66))+(F81))+(F89))+(F90)</f>
        <v>-310.74999999999818</v>
      </c>
      <c r="G93" s="8">
        <f>((((((((((G6)+(G10))+(G15))+(G27))+(G31))+(G44))+(G57))+(G66))+(G81))+(G89))+(G90)</f>
        <v>-8175</v>
      </c>
      <c r="H93" s="8">
        <f t="shared" si="30"/>
        <v>7864.2500000000018</v>
      </c>
      <c r="I93" s="9">
        <f t="shared" si="31"/>
        <v>3.8012232415901917E-2</v>
      </c>
    </row>
    <row r="94" spans="1:13" x14ac:dyDescent="0.25">
      <c r="A94" s="2"/>
      <c r="B94" s="13"/>
      <c r="C94" s="15">
        <f>B93-C93</f>
        <v>0</v>
      </c>
      <c r="D94" s="2"/>
      <c r="E94" s="2"/>
      <c r="F94" s="5"/>
      <c r="G94" s="5"/>
      <c r="H94" s="5"/>
      <c r="I94" s="5"/>
    </row>
    <row r="95" spans="1:13" x14ac:dyDescent="0.25">
      <c r="A95" s="2"/>
      <c r="B95" s="30"/>
    </row>
    <row r="96" spans="1:13" x14ac:dyDescent="0.25">
      <c r="A96" s="2" t="s">
        <v>102</v>
      </c>
      <c r="B96" s="30"/>
    </row>
    <row r="97" spans="1:9" x14ac:dyDescent="0.25">
      <c r="A97" s="39"/>
      <c r="B97" s="40"/>
      <c r="C97" s="40"/>
      <c r="D97" s="40"/>
      <c r="E97" s="40"/>
      <c r="F97" s="41"/>
      <c r="G97" s="41"/>
      <c r="H97" s="41"/>
      <c r="I97" s="41"/>
    </row>
  </sheetData>
  <mergeCells count="5">
    <mergeCell ref="A97:I97"/>
    <mergeCell ref="A1:I1"/>
    <mergeCell ref="A2:I2"/>
    <mergeCell ref="A3:I3"/>
    <mergeCell ref="A4:H4"/>
  </mergeCells>
  <pageMargins left="0.7" right="0.7" top="0.75" bottom="0.75" header="0.3" footer="0.3"/>
  <pageSetup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vs. Actuals  SY16-17 - 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Nicole White</cp:lastModifiedBy>
  <cp:lastPrinted>2017-06-14T02:18:40Z</cp:lastPrinted>
  <dcterms:created xsi:type="dcterms:W3CDTF">2016-10-05T11:01:25Z</dcterms:created>
  <dcterms:modified xsi:type="dcterms:W3CDTF">2017-08-23T21:54:21Z</dcterms:modified>
</cp:coreProperties>
</file>