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27795" windowHeight="12465" activeTab="0"/>
  </bookViews>
  <sheets>
    <sheet name="Budget SY17-18" sheetId="1" r:id="rId1"/>
    <sheet name="Budget vs. Actuals  SY16-17 - F" sheetId="2" r:id="rId2"/>
  </sheets>
  <definedNames>
    <definedName name="_xlnm.Print_Titles" localSheetId="0">'Budget SY17-18'!$1:$5</definedName>
  </definedNames>
  <calcPr fullCalcOnLoad="1"/>
</workbook>
</file>

<file path=xl/sharedStrings.xml><?xml version="1.0" encoding="utf-8"?>
<sst xmlns="http://schemas.openxmlformats.org/spreadsheetml/2006/main" count="220" uniqueCount="133">
  <si>
    <t>Oakton Elementary PTA</t>
  </si>
  <si>
    <t xml:space="preserve">Budget : SY17-18  </t>
  </si>
  <si>
    <t>Prepared 08-26-2017</t>
  </si>
  <si>
    <t>Period - July 2017 to June  2018</t>
  </si>
  <si>
    <t>Budget Income</t>
  </si>
  <si>
    <t>Budget Expense</t>
  </si>
  <si>
    <t>Budget Net</t>
  </si>
  <si>
    <t>Percent of Budget Income</t>
  </si>
  <si>
    <t>Percent of Budget Expense</t>
  </si>
  <si>
    <t>10-Friends Of Oakton</t>
  </si>
  <si>
    <t>100-Events</t>
  </si>
  <si>
    <t xml:space="preserve">   Boosterthon</t>
  </si>
  <si>
    <t xml:space="preserve">   Family Fun Night</t>
  </si>
  <si>
    <t xml:space="preserve">   OES 5K Race</t>
  </si>
  <si>
    <t>Total 100-Events</t>
  </si>
  <si>
    <t>200-Community Event Fundraisers</t>
  </si>
  <si>
    <t xml:space="preserve">   Family Night Outs</t>
  </si>
  <si>
    <t xml:space="preserve">   Movie Night</t>
  </si>
  <si>
    <t xml:space="preserve">   Skate Nights</t>
  </si>
  <si>
    <t>Total 200-Community Building Event Fundraisers</t>
  </si>
  <si>
    <t>300-Other Fundraising</t>
  </si>
  <si>
    <t xml:space="preserve">   Amazon</t>
  </si>
  <si>
    <t xml:space="preserve">   Apparel Sales</t>
  </si>
  <si>
    <t xml:space="preserve">   Box Tops</t>
  </si>
  <si>
    <t xml:space="preserve">   Cookie Dough</t>
  </si>
  <si>
    <t xml:space="preserve">   Directory</t>
  </si>
  <si>
    <t xml:space="preserve">   Engraved Bricks</t>
  </si>
  <si>
    <t xml:space="preserve">   Grocery Receipts</t>
  </si>
  <si>
    <t xml:space="preserve">   Membership</t>
  </si>
  <si>
    <t xml:space="preserve">   School Supplies</t>
  </si>
  <si>
    <t xml:space="preserve">   Yearbook</t>
  </si>
  <si>
    <t>Total 300-Other Fundraising</t>
  </si>
  <si>
    <t>400-Camps</t>
  </si>
  <si>
    <t xml:space="preserve">   ART</t>
  </si>
  <si>
    <t xml:space="preserve">   Camp Invention</t>
  </si>
  <si>
    <t>Total 400-Camps</t>
  </si>
  <si>
    <t>500-Student Activities</t>
  </si>
  <si>
    <t xml:space="preserve">   4th Grade Math Club</t>
  </si>
  <si>
    <t>After School Activities</t>
  </si>
  <si>
    <t>6th Grade Basketball</t>
  </si>
  <si>
    <t xml:space="preserve">   After School Art</t>
  </si>
  <si>
    <t xml:space="preserve">   Afterschool Program Coordinator</t>
  </si>
  <si>
    <t>Enrichment Matter Fees</t>
  </si>
  <si>
    <t xml:space="preserve">   Karate</t>
  </si>
  <si>
    <t xml:space="preserve">   Odyssey Of the Mind</t>
  </si>
  <si>
    <t xml:space="preserve">   Robotics</t>
  </si>
  <si>
    <t xml:space="preserve">   Science Club</t>
  </si>
  <si>
    <t xml:space="preserve">   Science Olympiad</t>
  </si>
  <si>
    <t>Total 500-Student Activities</t>
  </si>
  <si>
    <t>600-Academic Enrichment</t>
  </si>
  <si>
    <t xml:space="preserve">   AAP Department</t>
  </si>
  <si>
    <t xml:space="preserve">   Enrichment Grants</t>
  </si>
  <si>
    <t xml:space="preserve">   Guidance</t>
  </si>
  <si>
    <t xml:space="preserve">   Langauage Arts</t>
  </si>
  <si>
    <t xml:space="preserve">   P. E Department</t>
  </si>
  <si>
    <t xml:space="preserve">   Profesional Development</t>
  </si>
  <si>
    <t xml:space="preserve">   PTA Professional Development Grant</t>
  </si>
  <si>
    <t xml:space="preserve">   Reading Department</t>
  </si>
  <si>
    <t xml:space="preserve">   Spanish/FLES Department</t>
  </si>
  <si>
    <t xml:space="preserve">   Teacher Support</t>
  </si>
  <si>
    <t xml:space="preserve">   Technnology</t>
  </si>
  <si>
    <t>Total 600-Academic Enrichment</t>
  </si>
  <si>
    <t>700-Academic Enrichment -ARTS</t>
  </si>
  <si>
    <t xml:space="preserve">   ART Department</t>
  </si>
  <si>
    <t xml:space="preserve">   ART Dept-Framed Artwork</t>
  </si>
  <si>
    <t xml:space="preserve">   Cultural Arts</t>
  </si>
  <si>
    <t xml:space="preserve">   Grace ART Enrichment</t>
  </si>
  <si>
    <t xml:space="preserve">   Music Department</t>
  </si>
  <si>
    <t xml:space="preserve">   Reflections</t>
  </si>
  <si>
    <t xml:space="preserve">   Variety Show</t>
  </si>
  <si>
    <t>Total 700-Academic Enrichment -ARTS</t>
  </si>
  <si>
    <t>800-Other Areas</t>
  </si>
  <si>
    <t xml:space="preserve">   Admin Expenses</t>
  </si>
  <si>
    <t xml:space="preserve">   Credit Card Fees</t>
  </si>
  <si>
    <t xml:space="preserve">   Field Trip Support</t>
  </si>
  <si>
    <t xml:space="preserve">   First Day Folders</t>
  </si>
  <si>
    <t xml:space="preserve">   Grounds/Landscaping</t>
  </si>
  <si>
    <t xml:space="preserve">   Hospitality</t>
  </si>
  <si>
    <t xml:space="preserve">   Insurance</t>
  </si>
  <si>
    <t xml:space="preserve">   Marketing Tools</t>
  </si>
  <si>
    <t xml:space="preserve">   PTA Enrichment and Training</t>
  </si>
  <si>
    <t xml:space="preserve">   Sixth Grade Party</t>
  </si>
  <si>
    <t xml:space="preserve">   Teacher Appreciation</t>
  </si>
  <si>
    <t xml:space="preserve">   Water</t>
  </si>
  <si>
    <t xml:space="preserve">   Website/Technology</t>
  </si>
  <si>
    <t>Total 800-Other Areas</t>
  </si>
  <si>
    <t>900-Community Building</t>
  </si>
  <si>
    <t xml:space="preserve">   Back To School Potluck/Dance</t>
  </si>
  <si>
    <t xml:space="preserve">   Community Donations</t>
  </si>
  <si>
    <t xml:space="preserve">   International Night</t>
  </si>
  <si>
    <t xml:space="preserve">   Open House</t>
  </si>
  <si>
    <t xml:space="preserve">   Puzzle Night/Game Night</t>
  </si>
  <si>
    <t xml:space="preserve">   Speaker Series and Refreshments</t>
  </si>
  <si>
    <t>Total 900-Community Building</t>
  </si>
  <si>
    <t>910-Prior Year</t>
  </si>
  <si>
    <t>MICL-Passthrough</t>
  </si>
  <si>
    <t>Use of Cash Reserve</t>
  </si>
  <si>
    <t>TOTAL</t>
  </si>
  <si>
    <t xml:space="preserve">Budget vs. Actuals: SY16-17 - FY16 P&amp;L  </t>
  </si>
  <si>
    <t>Prepared 06-13-2017-DRAFT-CASH</t>
  </si>
  <si>
    <t>Period - July 2016 to June  2017</t>
  </si>
  <si>
    <t>Actual Income</t>
  </si>
  <si>
    <t>Actual Expense</t>
  </si>
  <si>
    <t>Net</t>
  </si>
  <si>
    <t>Net Budget</t>
  </si>
  <si>
    <t>Over Budget</t>
  </si>
  <si>
    <t>% of Budget</t>
  </si>
  <si>
    <t>Deducted $950</t>
  </si>
  <si>
    <t>Uncleared checks from last year</t>
  </si>
  <si>
    <t>Date</t>
  </si>
  <si>
    <t>Jostens</t>
  </si>
  <si>
    <t>Year Book</t>
  </si>
  <si>
    <t>Reston Shirt</t>
  </si>
  <si>
    <t>6th Grade BB</t>
  </si>
  <si>
    <t>Mary Pat</t>
  </si>
  <si>
    <t>KAST</t>
  </si>
  <si>
    <t>Kate Smith</t>
  </si>
  <si>
    <t>Marketing for prev year</t>
  </si>
  <si>
    <t>(Field Day T-Shirts, Library-HenryCole)</t>
  </si>
  <si>
    <t>Outstanding Checks</t>
  </si>
  <si>
    <t>Actual PY Income</t>
  </si>
  <si>
    <t>Actual PY Expense</t>
  </si>
  <si>
    <t>Actual PY Net</t>
  </si>
  <si>
    <t>* Checks in August for Prior Year have been put into prior year actual numbers</t>
  </si>
  <si>
    <t>* This is initial draft, primary points of interest - Boosterthon Income and Expense, and that effect on other income</t>
  </si>
  <si>
    <t xml:space="preserve">   Autism Apps</t>
  </si>
  <si>
    <t xml:space="preserve">   Student Council</t>
  </si>
  <si>
    <t xml:space="preserve">   Grade Level Enrichment Grants</t>
  </si>
  <si>
    <t xml:space="preserve">   Language Arts</t>
  </si>
  <si>
    <t xml:space="preserve">   Assembly</t>
  </si>
  <si>
    <t xml:space="preserve">   Parent Socials</t>
  </si>
  <si>
    <t xml:space="preserve">   National Certification and Praxis</t>
  </si>
  <si>
    <t xml:space="preserve">   AAP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</si>
</sst>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0\ _€"/>
    <numFmt numFmtId="167" formatCode="&quot;$&quot;* #,##0.00\ _€"/>
  </numFmts>
  <fonts count="43"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u val="singleAccounting"/>
      <sz val="8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164" fontId="20" fillId="0" borderId="10" xfId="42" applyNumberFormat="1" applyFont="1" applyBorder="1" applyAlignment="1">
      <alignment horizontal="right" wrapText="1"/>
    </xf>
    <xf numFmtId="164" fontId="20" fillId="0" borderId="11" xfId="42" applyNumberFormat="1" applyFont="1" applyBorder="1" applyAlignment="1">
      <alignment wrapText="1"/>
    </xf>
    <xf numFmtId="164" fontId="20" fillId="0" borderId="10" xfId="42" applyNumberFormat="1" applyFont="1" applyBorder="1" applyAlignment="1">
      <alignment wrapText="1"/>
    </xf>
    <xf numFmtId="0" fontId="3" fillId="0" borderId="0" xfId="0" applyFont="1" applyAlignment="1">
      <alignment horizontal="left" wrapText="1"/>
    </xf>
    <xf numFmtId="43" fontId="22" fillId="0" borderId="0" xfId="0" applyNumberFormat="1" applyFont="1" applyAlignment="1">
      <alignment/>
    </xf>
    <xf numFmtId="43" fontId="22" fillId="0" borderId="12" xfId="0" applyNumberFormat="1" applyFont="1" applyBorder="1" applyAlignment="1">
      <alignment/>
    </xf>
    <xf numFmtId="10" fontId="20" fillId="0" borderId="0" xfId="57" applyNumberFormat="1" applyFont="1" applyAlignment="1">
      <alignment/>
    </xf>
    <xf numFmtId="0" fontId="20" fillId="0" borderId="0" xfId="0" applyFont="1" applyAlignment="1">
      <alignment/>
    </xf>
    <xf numFmtId="43" fontId="23" fillId="0" borderId="0" xfId="0" applyNumberFormat="1" applyFont="1" applyAlignment="1">
      <alignment/>
    </xf>
    <xf numFmtId="43" fontId="23" fillId="0" borderId="12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43" fontId="24" fillId="0" borderId="0" xfId="0" applyNumberFormat="1" applyFont="1" applyAlignment="1">
      <alignment/>
    </xf>
    <xf numFmtId="43" fontId="24" fillId="0" borderId="12" xfId="0" applyNumberFormat="1" applyFont="1" applyBorder="1" applyAlignment="1">
      <alignment/>
    </xf>
    <xf numFmtId="2" fontId="0" fillId="0" borderId="0" xfId="42" applyNumberFormat="1" applyFont="1" applyAlignment="1">
      <alignment/>
    </xf>
    <xf numFmtId="0" fontId="3" fillId="0" borderId="0" xfId="0" applyFont="1" applyFill="1" applyAlignment="1">
      <alignment horizontal="left" wrapText="1"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 horizontal="left" wrapText="1" indent="1"/>
    </xf>
    <xf numFmtId="164" fontId="4" fillId="0" borderId="0" xfId="42" applyNumberFormat="1" applyFont="1" applyAlignment="1">
      <alignment horizontal="right" wrapText="1"/>
    </xf>
    <xf numFmtId="164" fontId="4" fillId="0" borderId="0" xfId="42" applyNumberFormat="1" applyFont="1" applyAlignment="1">
      <alignment wrapText="1"/>
    </xf>
    <xf numFmtId="165" fontId="0" fillId="0" borderId="0" xfId="42" applyNumberFormat="1" applyFont="1" applyAlignment="1">
      <alignment horizontal="right"/>
    </xf>
    <xf numFmtId="164" fontId="0" fillId="0" borderId="0" xfId="42" applyNumberFormat="1" applyFont="1" applyAlignment="1">
      <alignment/>
    </xf>
    <xf numFmtId="164" fontId="0" fillId="0" borderId="0" xfId="42" applyNumberFormat="1" applyFont="1" applyAlignment="1">
      <alignment horizontal="right"/>
    </xf>
    <xf numFmtId="0" fontId="5" fillId="0" borderId="10" xfId="0" applyFont="1" applyBorder="1" applyAlignment="1">
      <alignment horizontal="center" wrapText="1"/>
    </xf>
    <xf numFmtId="166" fontId="4" fillId="0" borderId="0" xfId="0" applyNumberFormat="1" applyFont="1" applyAlignment="1">
      <alignment horizontal="right" wrapText="1"/>
    </xf>
    <xf numFmtId="10" fontId="4" fillId="0" borderId="0" xfId="0" applyNumberFormat="1" applyFont="1" applyAlignment="1">
      <alignment horizontal="right" wrapText="1"/>
    </xf>
    <xf numFmtId="164" fontId="3" fillId="0" borderId="0" xfId="42" applyNumberFormat="1" applyFont="1" applyAlignment="1">
      <alignment horizontal="right" wrapText="1"/>
    </xf>
    <xf numFmtId="167" fontId="3" fillId="0" borderId="13" xfId="0" applyNumberFormat="1" applyFont="1" applyBorder="1" applyAlignment="1">
      <alignment horizontal="right" wrapText="1"/>
    </xf>
    <xf numFmtId="10" fontId="3" fillId="0" borderId="13" xfId="0" applyNumberFormat="1" applyFont="1" applyBorder="1" applyAlignment="1">
      <alignment horizontal="right" wrapText="1"/>
    </xf>
    <xf numFmtId="166" fontId="4" fillId="0" borderId="0" xfId="0" applyNumberFormat="1" applyFont="1" applyAlignment="1">
      <alignment wrapText="1"/>
    </xf>
    <xf numFmtId="0" fontId="0" fillId="0" borderId="0" xfId="42" applyNumberFormat="1" applyFont="1" applyAlignment="1">
      <alignment horizontal="right"/>
    </xf>
    <xf numFmtId="14" fontId="0" fillId="0" borderId="0" xfId="0" applyNumberFormat="1" applyAlignment="1">
      <alignment/>
    </xf>
    <xf numFmtId="164" fontId="4" fillId="0" borderId="0" xfId="42" applyNumberFormat="1" applyFont="1" applyFill="1" applyAlignment="1">
      <alignment horizontal="right" wrapText="1"/>
    </xf>
    <xf numFmtId="164" fontId="4" fillId="0" borderId="0" xfId="42" applyNumberFormat="1" applyFont="1" applyFill="1" applyAlignment="1">
      <alignment wrapText="1"/>
    </xf>
    <xf numFmtId="166" fontId="4" fillId="0" borderId="0" xfId="0" applyNumberFormat="1" applyFont="1" applyFill="1" applyAlignment="1">
      <alignment horizontal="right" wrapText="1"/>
    </xf>
    <xf numFmtId="10" fontId="4" fillId="0" borderId="0" xfId="0" applyNumberFormat="1" applyFont="1" applyFill="1" applyAlignment="1">
      <alignment horizontal="right" wrapText="1"/>
    </xf>
    <xf numFmtId="0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43" fontId="3" fillId="0" borderId="0" xfId="42" applyNumberFormat="1" applyFont="1" applyAlignment="1">
      <alignment horizontal="right" wrapText="1"/>
    </xf>
    <xf numFmtId="164" fontId="3" fillId="0" borderId="0" xfId="42" applyNumberFormat="1" applyFont="1" applyAlignment="1">
      <alignment wrapText="1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2" fontId="0" fillId="0" borderId="0" xfId="0" applyNumberFormat="1" applyAlignment="1">
      <alignment horizontal="centerContinuous"/>
    </xf>
    <xf numFmtId="0" fontId="2" fillId="0" borderId="0" xfId="0" applyFont="1" applyAlignment="1">
      <alignment horizontal="centerContinuous"/>
    </xf>
    <xf numFmtId="2" fontId="0" fillId="0" borderId="14" xfId="0" applyNumberFormat="1" applyBorder="1" applyAlignment="1">
      <alignment/>
    </xf>
    <xf numFmtId="2" fontId="20" fillId="0" borderId="14" xfId="0" applyNumberFormat="1" applyFont="1" applyBorder="1" applyAlignment="1">
      <alignment/>
    </xf>
    <xf numFmtId="2" fontId="0" fillId="0" borderId="14" xfId="42" applyNumberFormat="1" applyFont="1" applyBorder="1" applyAlignment="1">
      <alignment/>
    </xf>
    <xf numFmtId="2" fontId="0" fillId="0" borderId="14" xfId="0" applyNumberFormat="1" applyFill="1" applyBorder="1" applyAlignment="1">
      <alignment/>
    </xf>
    <xf numFmtId="0" fontId="0" fillId="0" borderId="14" xfId="0" applyNumberFormat="1" applyBorder="1" applyAlignment="1">
      <alignment/>
    </xf>
    <xf numFmtId="164" fontId="20" fillId="0" borderId="15" xfId="42" applyNumberFormat="1" applyFont="1" applyFill="1" applyBorder="1" applyAlignment="1">
      <alignment wrapText="1"/>
    </xf>
    <xf numFmtId="164" fontId="20" fillId="0" borderId="10" xfId="42" applyNumberFormat="1" applyFont="1" applyFill="1" applyBorder="1" applyAlignment="1">
      <alignment wrapText="1"/>
    </xf>
    <xf numFmtId="0" fontId="2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3"/>
  <sheetViews>
    <sheetView tabSelected="1" zoomScale="140" zoomScaleNormal="140" zoomScalePageLayoutView="0" workbookViewId="0" topLeftCell="A1">
      <selection activeCell="B9" sqref="B9"/>
    </sheetView>
  </sheetViews>
  <sheetFormatPr defaultColWidth="9.140625" defaultRowHeight="15"/>
  <cols>
    <col min="1" max="1" width="33.421875" style="0" customWidth="1"/>
    <col min="2" max="2" width="10.00390625" style="26" bestFit="1" customWidth="1"/>
    <col min="3" max="3" width="8.7109375" style="25" bestFit="1" customWidth="1"/>
    <col min="4" max="4" width="8.7109375" style="25" customWidth="1"/>
    <col min="7" max="7" width="2.28125" style="1" customWidth="1"/>
  </cols>
  <sheetData>
    <row r="1" spans="1:10" ht="18">
      <c r="A1" s="44" t="s">
        <v>0</v>
      </c>
      <c r="B1" s="44"/>
      <c r="C1" s="44"/>
      <c r="D1" s="44"/>
      <c r="E1" s="45"/>
      <c r="F1" s="45"/>
      <c r="G1" s="46"/>
      <c r="H1" s="45"/>
      <c r="I1" s="45"/>
      <c r="J1" s="45"/>
    </row>
    <row r="2" spans="1:10" ht="18">
      <c r="A2" s="44" t="s">
        <v>1</v>
      </c>
      <c r="B2" s="44"/>
      <c r="C2" s="44"/>
      <c r="D2" s="44"/>
      <c r="E2" s="45"/>
      <c r="F2" s="45"/>
      <c r="G2" s="46"/>
      <c r="H2" s="45"/>
      <c r="I2" s="45"/>
      <c r="J2" s="45"/>
    </row>
    <row r="3" spans="1:10" ht="15">
      <c r="A3" s="47" t="s">
        <v>2</v>
      </c>
      <c r="B3" s="47"/>
      <c r="C3" s="47"/>
      <c r="D3" s="47"/>
      <c r="E3" s="45"/>
      <c r="F3" s="45"/>
      <c r="G3" s="46"/>
      <c r="H3" s="45"/>
      <c r="I3" s="45"/>
      <c r="J3" s="45"/>
    </row>
    <row r="4" spans="1:10" ht="15">
      <c r="A4" s="47" t="s">
        <v>3</v>
      </c>
      <c r="B4" s="47"/>
      <c r="C4" s="47"/>
      <c r="D4" s="47"/>
      <c r="E4" s="45"/>
      <c r="F4" s="45"/>
      <c r="G4" s="46"/>
      <c r="H4" s="45"/>
      <c r="I4" s="45"/>
      <c r="J4" s="45"/>
    </row>
    <row r="5" spans="1:10" ht="60">
      <c r="A5" s="2"/>
      <c r="B5" s="3" t="s">
        <v>4</v>
      </c>
      <c r="C5" s="4" t="s">
        <v>5</v>
      </c>
      <c r="D5" s="5" t="s">
        <v>6</v>
      </c>
      <c r="E5" s="5" t="s">
        <v>7</v>
      </c>
      <c r="F5" s="5" t="s">
        <v>8</v>
      </c>
      <c r="G5" s="48"/>
      <c r="H5" s="53" t="s">
        <v>120</v>
      </c>
      <c r="I5" s="54" t="s">
        <v>121</v>
      </c>
      <c r="J5" s="54" t="s">
        <v>122</v>
      </c>
    </row>
    <row r="6" spans="1:10" s="10" customFormat="1" ht="15">
      <c r="A6" s="6" t="s">
        <v>9</v>
      </c>
      <c r="B6" s="7">
        <v>19079.49</v>
      </c>
      <c r="C6" s="8">
        <v>400</v>
      </c>
      <c r="D6" s="7">
        <f>B6-C6</f>
        <v>18679.49</v>
      </c>
      <c r="E6" s="9">
        <f>B6/B$100</f>
        <v>0.17127332101652537</v>
      </c>
      <c r="F6" s="9">
        <f>C6/C$100</f>
        <v>0.003611856533085464</v>
      </c>
      <c r="G6" s="49"/>
      <c r="H6" s="7">
        <v>19079.49</v>
      </c>
      <c r="I6" s="8">
        <v>0</v>
      </c>
      <c r="J6" s="7">
        <f>H6-I6</f>
        <v>19079.49</v>
      </c>
    </row>
    <row r="7" spans="1:10" ht="15">
      <c r="A7" s="6" t="s">
        <v>10</v>
      </c>
      <c r="B7" s="11"/>
      <c r="C7" s="12"/>
      <c r="D7" s="11"/>
      <c r="G7" s="48"/>
      <c r="H7" s="11"/>
      <c r="I7" s="12"/>
      <c r="J7" s="11"/>
    </row>
    <row r="8" spans="1:10" ht="15">
      <c r="A8" s="6" t="s">
        <v>11</v>
      </c>
      <c r="B8" s="11">
        <v>38000</v>
      </c>
      <c r="C8" s="12">
        <f>B8*0.51+1250</f>
        <v>20630</v>
      </c>
      <c r="D8" s="11">
        <f>B8-C8</f>
        <v>17370</v>
      </c>
      <c r="E8" s="13">
        <f aca="true" t="shared" si="0" ref="E8:F11">B8/B$100</f>
        <v>0.3411195057429713</v>
      </c>
      <c r="F8" s="13">
        <f t="shared" si="0"/>
        <v>0.1862815006938828</v>
      </c>
      <c r="G8" s="48"/>
      <c r="H8" s="11">
        <v>0</v>
      </c>
      <c r="I8" s="12">
        <v>0</v>
      </c>
      <c r="J8" s="11">
        <f>H8-I8</f>
        <v>0</v>
      </c>
    </row>
    <row r="9" spans="1:10" ht="15">
      <c r="A9" s="6" t="s">
        <v>12</v>
      </c>
      <c r="B9" s="11">
        <v>15656.5</v>
      </c>
      <c r="C9" s="12">
        <v>2810.12</v>
      </c>
      <c r="D9" s="11">
        <f>B9-C9</f>
        <v>12846.380000000001</v>
      </c>
      <c r="E9" s="13">
        <f t="shared" si="0"/>
        <v>0.1405457247806534</v>
      </c>
      <c r="F9" s="13">
        <f t="shared" si="0"/>
        <v>0.025374375701885308</v>
      </c>
      <c r="G9" s="48"/>
      <c r="H9" s="11">
        <v>15656.5</v>
      </c>
      <c r="I9" s="12">
        <v>2810.12</v>
      </c>
      <c r="J9" s="11">
        <f>H9-I9</f>
        <v>12846.380000000001</v>
      </c>
    </row>
    <row r="10" spans="1:10" ht="16.5">
      <c r="A10" s="6" t="s">
        <v>13</v>
      </c>
      <c r="B10" s="14">
        <v>0</v>
      </c>
      <c r="C10" s="15">
        <v>0</v>
      </c>
      <c r="D10" s="14">
        <f>B10-C10</f>
        <v>0</v>
      </c>
      <c r="E10" s="13">
        <f t="shared" si="0"/>
        <v>0</v>
      </c>
      <c r="F10" s="13">
        <f t="shared" si="0"/>
        <v>0</v>
      </c>
      <c r="G10" s="48"/>
      <c r="H10" s="14">
        <v>11067</v>
      </c>
      <c r="I10" s="15">
        <v>4309.65</v>
      </c>
      <c r="J10" s="14">
        <f>H10-I10</f>
        <v>6757.35</v>
      </c>
    </row>
    <row r="11" spans="1:10" s="10" customFormat="1" ht="15">
      <c r="A11" s="6" t="s">
        <v>14</v>
      </c>
      <c r="B11" s="7">
        <f>SUM(B8:B10)</f>
        <v>53656.5</v>
      </c>
      <c r="C11" s="8">
        <f>SUM(C8:C10)</f>
        <v>23440.12</v>
      </c>
      <c r="D11" s="7">
        <f>B11-C11</f>
        <v>30216.38</v>
      </c>
      <c r="E11" s="9">
        <f t="shared" si="0"/>
        <v>0.4816652305236247</v>
      </c>
      <c r="F11" s="9">
        <f t="shared" si="0"/>
        <v>0.2116558763957681</v>
      </c>
      <c r="G11" s="49"/>
      <c r="H11" s="7">
        <f>SUM(H8:H10)</f>
        <v>26723.5</v>
      </c>
      <c r="I11" s="8">
        <f>SUM(I8:I10)</f>
        <v>7119.7699999999995</v>
      </c>
      <c r="J11" s="7">
        <f>H11-I11</f>
        <v>19603.73</v>
      </c>
    </row>
    <row r="12" spans="1:10" ht="15">
      <c r="A12" s="6" t="s">
        <v>15</v>
      </c>
      <c r="B12" s="11"/>
      <c r="C12" s="12"/>
      <c r="D12" s="11"/>
      <c r="G12" s="48"/>
      <c r="H12" s="11"/>
      <c r="I12" s="12"/>
      <c r="J12" s="11"/>
    </row>
    <row r="13" spans="1:10" ht="15">
      <c r="A13" s="6" t="s">
        <v>16</v>
      </c>
      <c r="B13" s="11">
        <v>612.32</v>
      </c>
      <c r="C13" s="12">
        <v>0</v>
      </c>
      <c r="D13" s="11">
        <f>B13-C13</f>
        <v>612.32</v>
      </c>
      <c r="E13" s="13">
        <f aca="true" t="shared" si="1" ref="E13:F17">B13/B$100</f>
        <v>0.005496691993593057</v>
      </c>
      <c r="F13" s="13">
        <f t="shared" si="1"/>
        <v>0</v>
      </c>
      <c r="G13" s="50"/>
      <c r="H13" s="11">
        <v>612.32</v>
      </c>
      <c r="I13" s="12">
        <v>0</v>
      </c>
      <c r="J13" s="11">
        <f>H13-I13</f>
        <v>612.32</v>
      </c>
    </row>
    <row r="14" spans="1:10" s="19" customFormat="1" ht="15">
      <c r="A14" s="17" t="s">
        <v>17</v>
      </c>
      <c r="B14" s="11">
        <v>220</v>
      </c>
      <c r="C14" s="12">
        <v>1240</v>
      </c>
      <c r="D14" s="11">
        <f>B14-C14</f>
        <v>-1020</v>
      </c>
      <c r="E14" s="13">
        <f t="shared" si="1"/>
        <v>0.001974902401669834</v>
      </c>
      <c r="F14" s="13">
        <f t="shared" si="1"/>
        <v>0.011196755252564939</v>
      </c>
      <c r="G14" s="51"/>
      <c r="H14" s="11">
        <v>456.53</v>
      </c>
      <c r="I14" s="12">
        <v>2480.04</v>
      </c>
      <c r="J14" s="11">
        <f>H14-I14</f>
        <v>-2023.51</v>
      </c>
    </row>
    <row r="15" spans="1:10" s="19" customFormat="1" ht="15">
      <c r="A15" s="17" t="s">
        <v>130</v>
      </c>
      <c r="B15" s="11">
        <v>350</v>
      </c>
      <c r="C15" s="12">
        <v>350</v>
      </c>
      <c r="D15" s="11">
        <f>B15-C15</f>
        <v>0</v>
      </c>
      <c r="E15" s="13">
        <f t="shared" si="1"/>
        <v>0.0031418901844747354</v>
      </c>
      <c r="F15" s="13">
        <f t="shared" si="1"/>
        <v>0.003160374466449781</v>
      </c>
      <c r="G15" s="51"/>
      <c r="H15" s="11"/>
      <c r="I15" s="12"/>
      <c r="J15" s="11"/>
    </row>
    <row r="16" spans="1:10" ht="16.5">
      <c r="A16" s="6" t="s">
        <v>18</v>
      </c>
      <c r="B16" s="14">
        <v>2050</v>
      </c>
      <c r="C16" s="15">
        <v>0</v>
      </c>
      <c r="D16" s="14">
        <f>B16-C16</f>
        <v>2050</v>
      </c>
      <c r="E16" s="13">
        <f t="shared" si="1"/>
        <v>0.018402499651923452</v>
      </c>
      <c r="F16" s="13">
        <f t="shared" si="1"/>
        <v>0</v>
      </c>
      <c r="G16" s="52"/>
      <c r="H16" s="14">
        <v>2050</v>
      </c>
      <c r="I16" s="15">
        <v>0</v>
      </c>
      <c r="J16" s="14">
        <f>H16-I16</f>
        <v>2050</v>
      </c>
    </row>
    <row r="17" spans="1:10" s="10" customFormat="1" ht="23.25">
      <c r="A17" s="6" t="s">
        <v>19</v>
      </c>
      <c r="B17" s="7">
        <f>SUM(B13:B16)</f>
        <v>3232.32</v>
      </c>
      <c r="C17" s="8">
        <f>SUM(C13:C16)</f>
        <v>1590</v>
      </c>
      <c r="D17" s="7">
        <f>B17-C17</f>
        <v>1642.3200000000002</v>
      </c>
      <c r="E17" s="9">
        <f t="shared" si="1"/>
        <v>0.02901598423166108</v>
      </c>
      <c r="F17" s="9">
        <f t="shared" si="1"/>
        <v>0.014357129719014719</v>
      </c>
      <c r="G17" s="49"/>
      <c r="H17" s="7">
        <f>SUM(H13:H16)</f>
        <v>3118.85</v>
      </c>
      <c r="I17" s="8">
        <f>SUM(I13:I16)</f>
        <v>2480.04</v>
      </c>
      <c r="J17" s="7">
        <f>H17-I17</f>
        <v>638.81</v>
      </c>
    </row>
    <row r="18" spans="1:10" ht="15">
      <c r="A18" s="6" t="s">
        <v>20</v>
      </c>
      <c r="B18" s="11"/>
      <c r="C18" s="12"/>
      <c r="D18" s="11"/>
      <c r="G18" s="48"/>
      <c r="H18" s="11"/>
      <c r="I18" s="12"/>
      <c r="J18" s="11"/>
    </row>
    <row r="19" spans="1:10" ht="15">
      <c r="A19" s="6" t="s">
        <v>21</v>
      </c>
      <c r="B19" s="11">
        <v>100</v>
      </c>
      <c r="C19" s="12">
        <v>0</v>
      </c>
      <c r="D19" s="11">
        <f aca="true" t="shared" si="2" ref="D19:D29">B19-C19</f>
        <v>100</v>
      </c>
      <c r="E19" s="13">
        <f aca="true" t="shared" si="3" ref="E19:E29">B19/B$100</f>
        <v>0.0008976829098499245</v>
      </c>
      <c r="F19" s="13">
        <f aca="true" t="shared" si="4" ref="F19:F29">C19/C$100</f>
        <v>0</v>
      </c>
      <c r="G19" s="48"/>
      <c r="H19" s="11">
        <v>76.78</v>
      </c>
      <c r="I19" s="12">
        <v>0</v>
      </c>
      <c r="J19" s="11">
        <f aca="true" t="shared" si="5" ref="J19:J29">H19-I19</f>
        <v>76.78</v>
      </c>
    </row>
    <row r="20" spans="1:10" ht="15">
      <c r="A20" s="6" t="s">
        <v>22</v>
      </c>
      <c r="B20" s="11">
        <v>1307</v>
      </c>
      <c r="C20" s="12">
        <v>1110</v>
      </c>
      <c r="D20" s="11">
        <f t="shared" si="2"/>
        <v>197</v>
      </c>
      <c r="E20" s="13">
        <f t="shared" si="3"/>
        <v>0.011732715631738512</v>
      </c>
      <c r="F20" s="13">
        <f t="shared" si="4"/>
        <v>0.010022901879312162</v>
      </c>
      <c r="G20" s="48"/>
      <c r="H20" s="11">
        <v>1307</v>
      </c>
      <c r="I20" s="12">
        <v>1110</v>
      </c>
      <c r="J20" s="11">
        <f t="shared" si="5"/>
        <v>197</v>
      </c>
    </row>
    <row r="21" spans="1:10" ht="15">
      <c r="A21" s="6" t="s">
        <v>23</v>
      </c>
      <c r="B21" s="11">
        <v>733.5</v>
      </c>
      <c r="C21" s="12">
        <v>0</v>
      </c>
      <c r="D21" s="11">
        <f t="shared" si="2"/>
        <v>733.5</v>
      </c>
      <c r="E21" s="13">
        <f t="shared" si="3"/>
        <v>0.006584504143749195</v>
      </c>
      <c r="F21" s="13">
        <f t="shared" si="4"/>
        <v>0</v>
      </c>
      <c r="G21" s="48"/>
      <c r="H21" s="11">
        <v>733.5</v>
      </c>
      <c r="I21" s="12">
        <v>0</v>
      </c>
      <c r="J21" s="11">
        <f t="shared" si="5"/>
        <v>733.5</v>
      </c>
    </row>
    <row r="22" spans="1:10" ht="15">
      <c r="A22" s="6" t="s">
        <v>24</v>
      </c>
      <c r="B22" s="11">
        <v>0</v>
      </c>
      <c r="C22" s="12">
        <v>0</v>
      </c>
      <c r="D22" s="11">
        <f t="shared" si="2"/>
        <v>0</v>
      </c>
      <c r="E22" s="13">
        <f t="shared" si="3"/>
        <v>0</v>
      </c>
      <c r="F22" s="13">
        <f t="shared" si="4"/>
        <v>0</v>
      </c>
      <c r="G22" s="48"/>
      <c r="H22" s="11">
        <v>4174</v>
      </c>
      <c r="I22" s="12">
        <v>2312.8</v>
      </c>
      <c r="J22" s="11">
        <f t="shared" si="5"/>
        <v>1861.1999999999998</v>
      </c>
    </row>
    <row r="23" spans="1:10" ht="15">
      <c r="A23" s="6" t="s">
        <v>25</v>
      </c>
      <c r="B23" s="11">
        <v>354.04</v>
      </c>
      <c r="C23" s="12">
        <v>0</v>
      </c>
      <c r="D23" s="11">
        <f t="shared" si="2"/>
        <v>354.04</v>
      </c>
      <c r="E23" s="13">
        <f t="shared" si="3"/>
        <v>0.0031781565740326726</v>
      </c>
      <c r="F23" s="13">
        <f t="shared" si="4"/>
        <v>0</v>
      </c>
      <c r="G23" s="48"/>
      <c r="H23" s="11">
        <v>354.04</v>
      </c>
      <c r="I23" s="12">
        <v>0</v>
      </c>
      <c r="J23" s="11">
        <f t="shared" si="5"/>
        <v>354.04</v>
      </c>
    </row>
    <row r="24" spans="1:10" ht="15">
      <c r="A24" s="6" t="s">
        <v>26</v>
      </c>
      <c r="B24" s="11">
        <v>5000</v>
      </c>
      <c r="C24" s="12">
        <v>2000</v>
      </c>
      <c r="D24" s="11">
        <f t="shared" si="2"/>
        <v>3000</v>
      </c>
      <c r="E24" s="13">
        <f t="shared" si="3"/>
        <v>0.044884145492496225</v>
      </c>
      <c r="F24" s="13">
        <f t="shared" si="4"/>
        <v>0.01805928266542732</v>
      </c>
      <c r="G24" s="48"/>
      <c r="H24" s="11">
        <v>0</v>
      </c>
      <c r="I24" s="12">
        <v>0</v>
      </c>
      <c r="J24" s="11">
        <f t="shared" si="5"/>
        <v>0</v>
      </c>
    </row>
    <row r="25" spans="1:10" ht="15">
      <c r="A25" s="6" t="s">
        <v>27</v>
      </c>
      <c r="B25" s="11">
        <v>500</v>
      </c>
      <c r="C25" s="12">
        <v>0</v>
      </c>
      <c r="D25" s="11">
        <f t="shared" si="2"/>
        <v>500</v>
      </c>
      <c r="E25" s="13">
        <f t="shared" si="3"/>
        <v>0.004488414549249622</v>
      </c>
      <c r="F25" s="13">
        <f t="shared" si="4"/>
        <v>0</v>
      </c>
      <c r="G25" s="48"/>
      <c r="H25" s="11">
        <v>0</v>
      </c>
      <c r="I25" s="12">
        <v>0</v>
      </c>
      <c r="J25" s="11">
        <f t="shared" si="5"/>
        <v>0</v>
      </c>
    </row>
    <row r="26" spans="1:10" ht="15">
      <c r="A26" s="6" t="s">
        <v>28</v>
      </c>
      <c r="B26" s="11">
        <v>1814</v>
      </c>
      <c r="C26" s="12">
        <v>816.75</v>
      </c>
      <c r="D26" s="11">
        <f t="shared" si="2"/>
        <v>997.25</v>
      </c>
      <c r="E26" s="13">
        <f t="shared" si="3"/>
        <v>0.01628396798467763</v>
      </c>
      <c r="F26" s="13">
        <f t="shared" si="4"/>
        <v>0.007374959558493882</v>
      </c>
      <c r="G26" s="48"/>
      <c r="H26" s="11">
        <v>1814</v>
      </c>
      <c r="I26" s="12">
        <v>816.75</v>
      </c>
      <c r="J26" s="11">
        <f t="shared" si="5"/>
        <v>997.25</v>
      </c>
    </row>
    <row r="27" spans="1:10" ht="15">
      <c r="A27" s="6" t="s">
        <v>29</v>
      </c>
      <c r="B27" s="11">
        <v>1790.08</v>
      </c>
      <c r="C27" s="12">
        <v>0</v>
      </c>
      <c r="D27" s="11">
        <f t="shared" si="2"/>
        <v>1790.08</v>
      </c>
      <c r="E27" s="13">
        <f t="shared" si="3"/>
        <v>0.01606924223264153</v>
      </c>
      <c r="F27" s="13">
        <f t="shared" si="4"/>
        <v>0</v>
      </c>
      <c r="G27" s="48"/>
      <c r="H27" s="11">
        <v>1790.08</v>
      </c>
      <c r="I27" s="12">
        <v>0</v>
      </c>
      <c r="J27" s="11">
        <f t="shared" si="5"/>
        <v>1790.08</v>
      </c>
    </row>
    <row r="28" spans="1:10" ht="16.5">
      <c r="A28" s="6" t="s">
        <v>30</v>
      </c>
      <c r="B28" s="14">
        <v>2720</v>
      </c>
      <c r="C28" s="15">
        <v>990.45</v>
      </c>
      <c r="D28" s="14">
        <f t="shared" si="2"/>
        <v>1729.55</v>
      </c>
      <c r="E28" s="13">
        <f t="shared" si="3"/>
        <v>0.024416975147917946</v>
      </c>
      <c r="F28" s="13">
        <f t="shared" si="4"/>
        <v>0.008943408257986245</v>
      </c>
      <c r="G28" s="48"/>
      <c r="H28" s="14">
        <v>2720</v>
      </c>
      <c r="I28" s="15">
        <v>990.45</v>
      </c>
      <c r="J28" s="14">
        <f t="shared" si="5"/>
        <v>1729.55</v>
      </c>
    </row>
    <row r="29" spans="1:10" s="10" customFormat="1" ht="15">
      <c r="A29" s="6" t="s">
        <v>31</v>
      </c>
      <c r="B29" s="7">
        <f>SUM(B19:B28)</f>
        <v>14318.62</v>
      </c>
      <c r="C29" s="8">
        <f>SUM(C19:C28)</f>
        <v>4917.2</v>
      </c>
      <c r="D29" s="7">
        <f t="shared" si="2"/>
        <v>9401.420000000002</v>
      </c>
      <c r="E29" s="9">
        <f t="shared" si="3"/>
        <v>0.12853580466635325</v>
      </c>
      <c r="F29" s="9">
        <f t="shared" si="4"/>
        <v>0.044400552361219606</v>
      </c>
      <c r="G29" s="49"/>
      <c r="H29" s="7">
        <f>SUM(H19:H28)</f>
        <v>12969.4</v>
      </c>
      <c r="I29" s="8">
        <f>SUM(I19:I28)</f>
        <v>5230</v>
      </c>
      <c r="J29" s="7">
        <f t="shared" si="5"/>
        <v>7739.4</v>
      </c>
    </row>
    <row r="30" spans="1:10" ht="15">
      <c r="A30" s="6" t="s">
        <v>32</v>
      </c>
      <c r="B30" s="11"/>
      <c r="C30" s="12"/>
      <c r="D30" s="11"/>
      <c r="G30" s="48"/>
      <c r="H30" s="11"/>
      <c r="I30" s="12"/>
      <c r="J30" s="11"/>
    </row>
    <row r="31" spans="1:10" ht="15">
      <c r="A31" s="6" t="s">
        <v>33</v>
      </c>
      <c r="B31" s="11">
        <v>0</v>
      </c>
      <c r="C31" s="12">
        <v>0</v>
      </c>
      <c r="D31" s="11"/>
      <c r="G31" s="48"/>
      <c r="H31" s="11">
        <v>0</v>
      </c>
      <c r="I31" s="12">
        <v>0</v>
      </c>
      <c r="J31" s="11"/>
    </row>
    <row r="32" spans="1:10" ht="16.5">
      <c r="A32" s="6" t="s">
        <v>34</v>
      </c>
      <c r="B32" s="14">
        <v>0</v>
      </c>
      <c r="C32" s="15">
        <v>0</v>
      </c>
      <c r="D32" s="14">
        <f aca="true" t="shared" si="6" ref="D32:D47">B32-C32</f>
        <v>0</v>
      </c>
      <c r="E32" s="13">
        <f>B32/B$100</f>
        <v>0</v>
      </c>
      <c r="F32" s="13">
        <f>C32/C$100</f>
        <v>0</v>
      </c>
      <c r="G32" s="48"/>
      <c r="H32" s="14">
        <v>3285</v>
      </c>
      <c r="I32" s="15">
        <v>1930.89</v>
      </c>
      <c r="J32" s="14">
        <f aca="true" t="shared" si="7" ref="J32:J47">H32-I32</f>
        <v>1354.11</v>
      </c>
    </row>
    <row r="33" spans="1:10" s="10" customFormat="1" ht="15">
      <c r="A33" s="6" t="s">
        <v>35</v>
      </c>
      <c r="B33" s="7">
        <f>SUM(B31:B32)</f>
        <v>0</v>
      </c>
      <c r="C33" s="8">
        <f>SUM(C31:C32)</f>
        <v>0</v>
      </c>
      <c r="D33" s="7">
        <f t="shared" si="6"/>
        <v>0</v>
      </c>
      <c r="E33" s="9">
        <f>B33/B$100</f>
        <v>0</v>
      </c>
      <c r="F33" s="9">
        <f>C33/C$100</f>
        <v>0</v>
      </c>
      <c r="G33" s="49"/>
      <c r="H33" s="7">
        <f>SUM(H31:H32)</f>
        <v>3285</v>
      </c>
      <c r="I33" s="8">
        <f>SUM(I31:I32)</f>
        <v>1930.89</v>
      </c>
      <c r="J33" s="7">
        <f t="shared" si="7"/>
        <v>1354.11</v>
      </c>
    </row>
    <row r="34" spans="1:10" ht="15">
      <c r="A34" s="6" t="s">
        <v>36</v>
      </c>
      <c r="B34" s="11"/>
      <c r="C34" s="12"/>
      <c r="D34" s="11">
        <f t="shared" si="6"/>
        <v>0</v>
      </c>
      <c r="G34" s="48"/>
      <c r="H34" s="11"/>
      <c r="I34" s="12"/>
      <c r="J34" s="11">
        <f t="shared" si="7"/>
        <v>0</v>
      </c>
    </row>
    <row r="35" spans="1:10" ht="15">
      <c r="A35" s="6" t="s">
        <v>37</v>
      </c>
      <c r="B35" s="11">
        <v>0</v>
      </c>
      <c r="C35" s="12">
        <v>85</v>
      </c>
      <c r="D35" s="11">
        <f t="shared" si="6"/>
        <v>-85</v>
      </c>
      <c r="E35" s="13">
        <f aca="true" t="shared" si="8" ref="E35:E47">B35/B$100</f>
        <v>0</v>
      </c>
      <c r="F35" s="13">
        <f aca="true" t="shared" si="9" ref="F35:F47">C35/C$100</f>
        <v>0.0007675195132806611</v>
      </c>
      <c r="G35" s="48"/>
      <c r="H35" s="11">
        <v>0</v>
      </c>
      <c r="I35" s="12">
        <v>85</v>
      </c>
      <c r="J35" s="11">
        <f t="shared" si="7"/>
        <v>-85</v>
      </c>
    </row>
    <row r="36" spans="1:10" ht="15" hidden="1">
      <c r="A36" s="21" t="s">
        <v>38</v>
      </c>
      <c r="B36" s="11"/>
      <c r="C36" s="12">
        <v>0</v>
      </c>
      <c r="D36" s="11">
        <f t="shared" si="6"/>
        <v>0</v>
      </c>
      <c r="E36" s="13">
        <f t="shared" si="8"/>
        <v>0</v>
      </c>
      <c r="F36" s="13">
        <f t="shared" si="9"/>
        <v>0</v>
      </c>
      <c r="G36" s="48"/>
      <c r="H36" s="11"/>
      <c r="I36" s="12">
        <v>0</v>
      </c>
      <c r="J36" s="11">
        <f t="shared" si="7"/>
        <v>0</v>
      </c>
    </row>
    <row r="37" spans="1:10" ht="15">
      <c r="A37" s="21" t="s">
        <v>39</v>
      </c>
      <c r="B37" s="11">
        <v>1584</v>
      </c>
      <c r="C37" s="12">
        <v>0</v>
      </c>
      <c r="D37" s="11">
        <f t="shared" si="6"/>
        <v>1584</v>
      </c>
      <c r="E37" s="13">
        <f t="shared" si="8"/>
        <v>0.014219297292022804</v>
      </c>
      <c r="F37" s="13">
        <f t="shared" si="9"/>
        <v>0</v>
      </c>
      <c r="G37" s="48"/>
      <c r="H37" s="11">
        <v>1584</v>
      </c>
      <c r="I37" s="12">
        <v>0</v>
      </c>
      <c r="J37" s="11">
        <f t="shared" si="7"/>
        <v>1584</v>
      </c>
    </row>
    <row r="38" spans="1:10" ht="15">
      <c r="A38" s="6" t="s">
        <v>40</v>
      </c>
      <c r="B38" s="11">
        <v>90</v>
      </c>
      <c r="C38" s="12">
        <v>0</v>
      </c>
      <c r="D38" s="11">
        <f t="shared" si="6"/>
        <v>90</v>
      </c>
      <c r="E38" s="13">
        <f t="shared" si="8"/>
        <v>0.000807914618864932</v>
      </c>
      <c r="F38" s="13">
        <f t="shared" si="9"/>
        <v>0</v>
      </c>
      <c r="G38" s="48"/>
      <c r="H38" s="11">
        <v>90</v>
      </c>
      <c r="I38" s="12">
        <v>0</v>
      </c>
      <c r="J38" s="11">
        <f t="shared" si="7"/>
        <v>90</v>
      </c>
    </row>
    <row r="39" spans="1:10" ht="15">
      <c r="A39" s="6" t="s">
        <v>41</v>
      </c>
      <c r="B39" s="11">
        <v>3940.65</v>
      </c>
      <c r="C39" s="12">
        <v>4606.12</v>
      </c>
      <c r="D39" s="11">
        <f t="shared" si="6"/>
        <v>-665.4699999999998</v>
      </c>
      <c r="E39" s="13">
        <f t="shared" si="8"/>
        <v>0.03537454158700105</v>
      </c>
      <c r="F39" s="13">
        <f t="shared" si="9"/>
        <v>0.04159161153543904</v>
      </c>
      <c r="G39" s="48"/>
      <c r="H39" s="11">
        <v>3940.65</v>
      </c>
      <c r="I39" s="12">
        <v>4606.12</v>
      </c>
      <c r="J39" s="11">
        <f t="shared" si="7"/>
        <v>-665.4699999999998</v>
      </c>
    </row>
    <row r="40" spans="1:10" ht="15">
      <c r="A40" s="21" t="s">
        <v>42</v>
      </c>
      <c r="B40" s="11">
        <v>0</v>
      </c>
      <c r="C40" s="12">
        <v>113.08</v>
      </c>
      <c r="D40" s="11">
        <f t="shared" si="6"/>
        <v>-113.08</v>
      </c>
      <c r="E40" s="13">
        <f t="shared" si="8"/>
        <v>0</v>
      </c>
      <c r="F40" s="13">
        <f t="shared" si="9"/>
        <v>0.0010210718419032606</v>
      </c>
      <c r="G40" s="48"/>
      <c r="H40" s="11">
        <v>0</v>
      </c>
      <c r="I40" s="12">
        <v>113.08</v>
      </c>
      <c r="J40" s="11">
        <f t="shared" si="7"/>
        <v>-113.08</v>
      </c>
    </row>
    <row r="41" spans="1:10" ht="15">
      <c r="A41" s="6" t="s">
        <v>43</v>
      </c>
      <c r="B41" s="11">
        <v>0</v>
      </c>
      <c r="C41" s="12">
        <v>0</v>
      </c>
      <c r="D41" s="11">
        <f t="shared" si="6"/>
        <v>0</v>
      </c>
      <c r="E41" s="13">
        <f t="shared" si="8"/>
        <v>0</v>
      </c>
      <c r="F41" s="13">
        <f t="shared" si="9"/>
        <v>0</v>
      </c>
      <c r="G41" s="48"/>
      <c r="H41" s="11">
        <v>350</v>
      </c>
      <c r="I41" s="12">
        <v>120.22</v>
      </c>
      <c r="J41" s="11">
        <f t="shared" si="7"/>
        <v>229.78</v>
      </c>
    </row>
    <row r="42" spans="1:10" ht="15">
      <c r="A42" s="6" t="s">
        <v>44</v>
      </c>
      <c r="B42" s="11">
        <v>0</v>
      </c>
      <c r="C42" s="12">
        <v>135</v>
      </c>
      <c r="D42" s="11">
        <f t="shared" si="6"/>
        <v>-135</v>
      </c>
      <c r="E42" s="13">
        <f t="shared" si="8"/>
        <v>0</v>
      </c>
      <c r="F42" s="13">
        <f t="shared" si="9"/>
        <v>0.001219001579916344</v>
      </c>
      <c r="G42" s="48"/>
      <c r="H42" s="11">
        <v>0</v>
      </c>
      <c r="I42" s="12">
        <v>135</v>
      </c>
      <c r="J42" s="11">
        <f t="shared" si="7"/>
        <v>-135</v>
      </c>
    </row>
    <row r="43" spans="1:10" ht="15">
      <c r="A43" s="6" t="s">
        <v>45</v>
      </c>
      <c r="B43" s="11">
        <v>1000</v>
      </c>
      <c r="C43" s="12">
        <v>1500</v>
      </c>
      <c r="D43" s="11">
        <f t="shared" si="6"/>
        <v>-500</v>
      </c>
      <c r="E43" s="13">
        <f t="shared" si="8"/>
        <v>0.008976829098499244</v>
      </c>
      <c r="F43" s="13">
        <f t="shared" si="9"/>
        <v>0.013544461999070488</v>
      </c>
      <c r="G43" s="48"/>
      <c r="H43" s="11">
        <v>0</v>
      </c>
      <c r="I43" s="12">
        <v>0</v>
      </c>
      <c r="J43" s="11">
        <f t="shared" si="7"/>
        <v>0</v>
      </c>
    </row>
    <row r="44" spans="1:10" ht="15">
      <c r="A44" s="6" t="s">
        <v>46</v>
      </c>
      <c r="B44" s="11">
        <v>465</v>
      </c>
      <c r="C44" s="12">
        <v>465</v>
      </c>
      <c r="D44" s="11">
        <f t="shared" si="6"/>
        <v>0</v>
      </c>
      <c r="E44" s="13">
        <f t="shared" si="8"/>
        <v>0.004174225530802149</v>
      </c>
      <c r="F44" s="13">
        <f t="shared" si="9"/>
        <v>0.004198783219711851</v>
      </c>
      <c r="G44" s="48"/>
      <c r="H44" s="11">
        <v>465</v>
      </c>
      <c r="I44" s="12">
        <v>0</v>
      </c>
      <c r="J44" s="11">
        <f t="shared" si="7"/>
        <v>465</v>
      </c>
    </row>
    <row r="45" spans="1:10" s="56" customFormat="1" ht="15">
      <c r="A45" s="6" t="s">
        <v>126</v>
      </c>
      <c r="B45" s="11">
        <v>0</v>
      </c>
      <c r="C45" s="12">
        <v>400</v>
      </c>
      <c r="D45" s="11">
        <f t="shared" si="6"/>
        <v>-400</v>
      </c>
      <c r="E45" s="13">
        <f t="shared" si="8"/>
        <v>0</v>
      </c>
      <c r="F45" s="13">
        <f t="shared" si="9"/>
        <v>0.003611856533085464</v>
      </c>
      <c r="G45" s="48"/>
      <c r="H45" s="11">
        <v>0</v>
      </c>
      <c r="I45" s="12">
        <v>0</v>
      </c>
      <c r="J45" s="11">
        <f>H45-I45</f>
        <v>0</v>
      </c>
    </row>
    <row r="46" spans="1:10" ht="16.5">
      <c r="A46" s="6" t="s">
        <v>47</v>
      </c>
      <c r="B46" s="14">
        <v>0</v>
      </c>
      <c r="C46" s="15">
        <v>0</v>
      </c>
      <c r="D46" s="14">
        <f t="shared" si="6"/>
        <v>0</v>
      </c>
      <c r="E46" s="13">
        <f t="shared" si="8"/>
        <v>0</v>
      </c>
      <c r="F46" s="13">
        <f t="shared" si="9"/>
        <v>0</v>
      </c>
      <c r="G46" s="48"/>
      <c r="H46" s="14">
        <v>0</v>
      </c>
      <c r="I46" s="15">
        <v>0</v>
      </c>
      <c r="J46" s="14">
        <f t="shared" si="7"/>
        <v>0</v>
      </c>
    </row>
    <row r="47" spans="1:10" s="10" customFormat="1" ht="15">
      <c r="A47" s="6" t="s">
        <v>48</v>
      </c>
      <c r="B47" s="7">
        <f>SUM(B35:B46)</f>
        <v>7079.65</v>
      </c>
      <c r="C47" s="8">
        <f>SUM(C35:C46)</f>
        <v>7304.2</v>
      </c>
      <c r="D47" s="7">
        <f t="shared" si="6"/>
        <v>-224.55000000000018</v>
      </c>
      <c r="E47" s="9">
        <f t="shared" si="8"/>
        <v>0.06355280812719018</v>
      </c>
      <c r="F47" s="9">
        <f t="shared" si="9"/>
        <v>0.06595430622240711</v>
      </c>
      <c r="G47" s="49"/>
      <c r="H47" s="7">
        <f>SUM(H35:H46)</f>
        <v>6429.65</v>
      </c>
      <c r="I47" s="8">
        <f>SUM(I35:I46)</f>
        <v>5059.42</v>
      </c>
      <c r="J47" s="7">
        <f t="shared" si="7"/>
        <v>1370.2299999999996</v>
      </c>
    </row>
    <row r="48" spans="1:10" ht="15">
      <c r="A48" s="6" t="s">
        <v>49</v>
      </c>
      <c r="B48" s="11"/>
      <c r="C48" s="12"/>
      <c r="D48" s="11"/>
      <c r="G48" s="48"/>
      <c r="H48" s="11"/>
      <c r="I48" s="12"/>
      <c r="J48" s="11"/>
    </row>
    <row r="49" spans="1:10" ht="15">
      <c r="A49" s="6" t="s">
        <v>131</v>
      </c>
      <c r="B49" s="11">
        <v>0</v>
      </c>
      <c r="C49" s="12">
        <v>1500</v>
      </c>
      <c r="D49" s="11">
        <f aca="true" t="shared" si="10" ref="D49:D62">B49-C49</f>
        <v>-1500</v>
      </c>
      <c r="E49" s="13">
        <f aca="true" t="shared" si="11" ref="E49:E62">B49/B$100</f>
        <v>0</v>
      </c>
      <c r="F49" s="13">
        <f aca="true" t="shared" si="12" ref="F49:F62">C49/C$100</f>
        <v>0.013544461999070488</v>
      </c>
      <c r="G49" s="48"/>
      <c r="H49" s="11">
        <v>0</v>
      </c>
      <c r="I49" s="12">
        <v>0</v>
      </c>
      <c r="J49" s="11">
        <f aca="true" t="shared" si="13" ref="J49:J62">H49-I49</f>
        <v>0</v>
      </c>
    </row>
    <row r="50" spans="1:10" s="57" customFormat="1" ht="15">
      <c r="A50" s="6" t="s">
        <v>132</v>
      </c>
      <c r="B50" s="11">
        <v>0</v>
      </c>
      <c r="C50" s="12">
        <v>500</v>
      </c>
      <c r="D50" s="11">
        <f t="shared" si="10"/>
        <v>-500</v>
      </c>
      <c r="E50" s="13">
        <f t="shared" si="11"/>
        <v>0</v>
      </c>
      <c r="F50" s="13">
        <f t="shared" si="12"/>
        <v>0.00451482066635683</v>
      </c>
      <c r="G50" s="48"/>
      <c r="H50" s="11">
        <v>0</v>
      </c>
      <c r="I50" s="12">
        <v>0</v>
      </c>
      <c r="J50" s="11">
        <f t="shared" si="13"/>
        <v>0</v>
      </c>
    </row>
    <row r="51" spans="1:10" ht="15">
      <c r="A51" s="6" t="s">
        <v>127</v>
      </c>
      <c r="B51" s="11">
        <v>0</v>
      </c>
      <c r="C51" s="12">
        <v>1400</v>
      </c>
      <c r="D51" s="11">
        <f t="shared" si="10"/>
        <v>-1400</v>
      </c>
      <c r="E51" s="13">
        <f t="shared" si="11"/>
        <v>0</v>
      </c>
      <c r="F51" s="13">
        <f t="shared" si="12"/>
        <v>0.012641497865799123</v>
      </c>
      <c r="G51" s="48"/>
      <c r="H51" s="11">
        <v>1388.3</v>
      </c>
      <c r="I51" s="12">
        <v>745</v>
      </c>
      <c r="J51" s="11">
        <f t="shared" si="13"/>
        <v>643.3</v>
      </c>
    </row>
    <row r="52" spans="1:10" ht="15">
      <c r="A52" s="6" t="s">
        <v>52</v>
      </c>
      <c r="B52" s="11">
        <v>0</v>
      </c>
      <c r="C52" s="12">
        <v>500</v>
      </c>
      <c r="D52" s="11">
        <f t="shared" si="10"/>
        <v>-500</v>
      </c>
      <c r="E52" s="13">
        <f t="shared" si="11"/>
        <v>0</v>
      </c>
      <c r="F52" s="13">
        <f t="shared" si="12"/>
        <v>0.00451482066635683</v>
      </c>
      <c r="G52" s="48"/>
      <c r="H52" s="11">
        <v>0</v>
      </c>
      <c r="I52" s="12">
        <v>127.36</v>
      </c>
      <c r="J52" s="11">
        <f t="shared" si="13"/>
        <v>-127.36</v>
      </c>
    </row>
    <row r="53" spans="1:10" s="56" customFormat="1" ht="15">
      <c r="A53" s="6" t="s">
        <v>125</v>
      </c>
      <c r="B53" s="11">
        <v>0</v>
      </c>
      <c r="C53" s="12">
        <v>150</v>
      </c>
      <c r="D53" s="11">
        <f t="shared" si="10"/>
        <v>-150</v>
      </c>
      <c r="E53" s="13">
        <f t="shared" si="11"/>
        <v>0</v>
      </c>
      <c r="F53" s="13">
        <f t="shared" si="12"/>
        <v>0.0013544461999070488</v>
      </c>
      <c r="G53" s="48"/>
      <c r="H53" s="11">
        <v>0</v>
      </c>
      <c r="I53" s="12">
        <v>127.36</v>
      </c>
      <c r="J53" s="11">
        <f>H53-I53</f>
        <v>-127.36</v>
      </c>
    </row>
    <row r="54" spans="1:10" ht="15">
      <c r="A54" s="6" t="s">
        <v>128</v>
      </c>
      <c r="B54" s="11">
        <v>0</v>
      </c>
      <c r="C54" s="12">
        <v>2300</v>
      </c>
      <c r="D54" s="11">
        <f t="shared" si="10"/>
        <v>-2300</v>
      </c>
      <c r="E54" s="13">
        <f t="shared" si="11"/>
        <v>0</v>
      </c>
      <c r="F54" s="13">
        <f t="shared" si="12"/>
        <v>0.020768175065241416</v>
      </c>
      <c r="G54" s="48"/>
      <c r="H54" s="11">
        <v>0</v>
      </c>
      <c r="I54" s="12">
        <v>2302.8</v>
      </c>
      <c r="J54" s="11">
        <f t="shared" si="13"/>
        <v>-2302.8</v>
      </c>
    </row>
    <row r="55" spans="1:10" ht="15">
      <c r="A55" s="6" t="s">
        <v>54</v>
      </c>
      <c r="B55" s="11">
        <v>0</v>
      </c>
      <c r="C55" s="12">
        <v>500</v>
      </c>
      <c r="D55" s="11">
        <f t="shared" si="10"/>
        <v>-500</v>
      </c>
      <c r="E55" s="13">
        <f t="shared" si="11"/>
        <v>0</v>
      </c>
      <c r="F55" s="13">
        <f t="shared" si="12"/>
        <v>0.00451482066635683</v>
      </c>
      <c r="G55" s="48"/>
      <c r="H55" s="11">
        <v>0</v>
      </c>
      <c r="I55" s="12">
        <v>0</v>
      </c>
      <c r="J55" s="11">
        <f t="shared" si="13"/>
        <v>0</v>
      </c>
    </row>
    <row r="56" spans="1:10" ht="15">
      <c r="A56" s="6" t="s">
        <v>55</v>
      </c>
      <c r="B56" s="11">
        <v>0</v>
      </c>
      <c r="C56" s="12">
        <v>6000</v>
      </c>
      <c r="D56" s="11">
        <f t="shared" si="10"/>
        <v>-6000</v>
      </c>
      <c r="E56" s="13">
        <f t="shared" si="11"/>
        <v>0</v>
      </c>
      <c r="F56" s="13">
        <f t="shared" si="12"/>
        <v>0.054177847996281954</v>
      </c>
      <c r="G56" s="48"/>
      <c r="H56" s="11">
        <v>0</v>
      </c>
      <c r="I56" s="12">
        <v>5265.06</v>
      </c>
      <c r="J56" s="11">
        <f t="shared" si="13"/>
        <v>-5265.06</v>
      </c>
    </row>
    <row r="57" spans="1:10" ht="15">
      <c r="A57" s="6" t="s">
        <v>56</v>
      </c>
      <c r="B57" s="11">
        <v>0</v>
      </c>
      <c r="C57" s="12">
        <v>0</v>
      </c>
      <c r="D57" s="11">
        <f t="shared" si="10"/>
        <v>0</v>
      </c>
      <c r="E57" s="13">
        <f t="shared" si="11"/>
        <v>0</v>
      </c>
      <c r="F57" s="13">
        <f t="shared" si="12"/>
        <v>0</v>
      </c>
      <c r="G57" s="48"/>
      <c r="H57" s="11">
        <v>0</v>
      </c>
      <c r="I57" s="12">
        <v>0</v>
      </c>
      <c r="J57" s="11">
        <f t="shared" si="13"/>
        <v>0</v>
      </c>
    </row>
    <row r="58" spans="1:10" ht="15">
      <c r="A58" s="6" t="s">
        <v>57</v>
      </c>
      <c r="B58" s="11">
        <v>0</v>
      </c>
      <c r="C58" s="12">
        <v>500</v>
      </c>
      <c r="D58" s="11">
        <f t="shared" si="10"/>
        <v>-500</v>
      </c>
      <c r="E58" s="13">
        <f t="shared" si="11"/>
        <v>0</v>
      </c>
      <c r="F58" s="13">
        <f t="shared" si="12"/>
        <v>0.00451482066635683</v>
      </c>
      <c r="G58" s="48"/>
      <c r="H58" s="11">
        <v>0</v>
      </c>
      <c r="I58" s="12">
        <v>500</v>
      </c>
      <c r="J58" s="11">
        <f t="shared" si="13"/>
        <v>-500</v>
      </c>
    </row>
    <row r="59" spans="1:10" ht="15">
      <c r="A59" s="6" t="s">
        <v>58</v>
      </c>
      <c r="B59" s="11">
        <v>0</v>
      </c>
      <c r="C59" s="12">
        <v>150</v>
      </c>
      <c r="D59" s="11">
        <f t="shared" si="10"/>
        <v>-150</v>
      </c>
      <c r="E59" s="13">
        <f t="shared" si="11"/>
        <v>0</v>
      </c>
      <c r="F59" s="13">
        <f t="shared" si="12"/>
        <v>0.0013544461999070488</v>
      </c>
      <c r="G59" s="48"/>
      <c r="H59" s="11">
        <v>0</v>
      </c>
      <c r="I59" s="12">
        <v>135.55</v>
      </c>
      <c r="J59" s="11">
        <f t="shared" si="13"/>
        <v>-135.55</v>
      </c>
    </row>
    <row r="60" spans="1:10" ht="15">
      <c r="A60" s="6" t="s">
        <v>59</v>
      </c>
      <c r="B60" s="11">
        <v>0</v>
      </c>
      <c r="C60" s="12">
        <v>8600</v>
      </c>
      <c r="D60" s="11">
        <f t="shared" si="10"/>
        <v>-8600</v>
      </c>
      <c r="E60" s="13">
        <f t="shared" si="11"/>
        <v>0</v>
      </c>
      <c r="F60" s="13">
        <f t="shared" si="12"/>
        <v>0.07765491546133747</v>
      </c>
      <c r="G60" s="48"/>
      <c r="H60" s="11">
        <v>0</v>
      </c>
      <c r="I60" s="12">
        <v>6171.21</v>
      </c>
      <c r="J60" s="11">
        <f t="shared" si="13"/>
        <v>-6171.21</v>
      </c>
    </row>
    <row r="61" spans="1:10" ht="16.5">
      <c r="A61" s="6" t="s">
        <v>60</v>
      </c>
      <c r="B61" s="14">
        <v>0</v>
      </c>
      <c r="C61" s="15">
        <v>6000</v>
      </c>
      <c r="D61" s="14">
        <f t="shared" si="10"/>
        <v>-6000</v>
      </c>
      <c r="E61" s="13">
        <f t="shared" si="11"/>
        <v>0</v>
      </c>
      <c r="F61" s="13">
        <f t="shared" si="12"/>
        <v>0.054177847996281954</v>
      </c>
      <c r="G61" s="48"/>
      <c r="H61" s="14">
        <v>0</v>
      </c>
      <c r="I61" s="15">
        <v>5944.45</v>
      </c>
      <c r="J61" s="14">
        <f t="shared" si="13"/>
        <v>-5944.45</v>
      </c>
    </row>
    <row r="62" spans="1:10" s="10" customFormat="1" ht="15">
      <c r="A62" s="6" t="s">
        <v>61</v>
      </c>
      <c r="B62" s="7">
        <f>SUM(B49:B61)</f>
        <v>0</v>
      </c>
      <c r="C62" s="8">
        <f>SUM(C49:C61)</f>
        <v>28100</v>
      </c>
      <c r="D62" s="7">
        <f t="shared" si="10"/>
        <v>-28100</v>
      </c>
      <c r="E62" s="9">
        <f t="shared" si="11"/>
        <v>0</v>
      </c>
      <c r="F62" s="9">
        <f t="shared" si="12"/>
        <v>0.25373292144925386</v>
      </c>
      <c r="G62" s="49"/>
      <c r="H62" s="7">
        <f>SUM(H49:H61)</f>
        <v>1388.3</v>
      </c>
      <c r="I62" s="8">
        <f>SUM(I49:I61)</f>
        <v>21318.79</v>
      </c>
      <c r="J62" s="7">
        <f t="shared" si="13"/>
        <v>-19930.49</v>
      </c>
    </row>
    <row r="63" spans="1:10" ht="15">
      <c r="A63" s="6" t="s">
        <v>62</v>
      </c>
      <c r="B63" s="11"/>
      <c r="C63" s="12"/>
      <c r="D63" s="11"/>
      <c r="G63" s="48"/>
      <c r="H63" s="11"/>
      <c r="I63" s="12"/>
      <c r="J63" s="11"/>
    </row>
    <row r="64" spans="1:10" ht="15">
      <c r="A64" s="6" t="s">
        <v>63</v>
      </c>
      <c r="B64" s="11">
        <v>0</v>
      </c>
      <c r="C64" s="12">
        <v>4857.99</v>
      </c>
      <c r="D64" s="11">
        <f aca="true" t="shared" si="14" ref="D64:D70">B64-C64</f>
        <v>-4857.99</v>
      </c>
      <c r="E64" s="13">
        <f aca="true" t="shared" si="15" ref="E64:F71">B64/B$100</f>
        <v>0</v>
      </c>
      <c r="F64" s="13">
        <f t="shared" si="15"/>
        <v>0.04386590729790963</v>
      </c>
      <c r="G64" s="48"/>
      <c r="H64" s="11">
        <v>0</v>
      </c>
      <c r="I64" s="12">
        <v>4857.99</v>
      </c>
      <c r="J64" s="11">
        <f aca="true" t="shared" si="16" ref="J64:J70">H64-I64</f>
        <v>-4857.99</v>
      </c>
    </row>
    <row r="65" spans="1:10" ht="15">
      <c r="A65" s="6" t="s">
        <v>64</v>
      </c>
      <c r="B65" s="11">
        <v>0</v>
      </c>
      <c r="C65" s="12">
        <v>0</v>
      </c>
      <c r="D65" s="11">
        <f t="shared" si="14"/>
        <v>0</v>
      </c>
      <c r="E65" s="13">
        <f t="shared" si="15"/>
        <v>0</v>
      </c>
      <c r="F65" s="13">
        <f t="shared" si="15"/>
        <v>0</v>
      </c>
      <c r="G65" s="48"/>
      <c r="H65" s="11">
        <v>5207</v>
      </c>
      <c r="I65" s="12">
        <v>3965</v>
      </c>
      <c r="J65" s="11">
        <f t="shared" si="16"/>
        <v>1242</v>
      </c>
    </row>
    <row r="66" spans="1:10" ht="15">
      <c r="A66" s="6" t="s">
        <v>129</v>
      </c>
      <c r="B66" s="11">
        <v>0</v>
      </c>
      <c r="C66" s="12">
        <v>2000</v>
      </c>
      <c r="D66" s="11">
        <f t="shared" si="14"/>
        <v>-2000</v>
      </c>
      <c r="E66" s="13">
        <f t="shared" si="15"/>
        <v>0</v>
      </c>
      <c r="F66" s="13">
        <f t="shared" si="15"/>
        <v>0.01805928266542732</v>
      </c>
      <c r="G66" s="48"/>
      <c r="H66" s="11">
        <v>2981</v>
      </c>
      <c r="I66" s="12">
        <v>2981</v>
      </c>
      <c r="J66" s="11">
        <f t="shared" si="16"/>
        <v>0</v>
      </c>
    </row>
    <row r="67" spans="1:10" ht="15">
      <c r="A67" s="6" t="s">
        <v>66</v>
      </c>
      <c r="B67" s="11">
        <v>0</v>
      </c>
      <c r="C67" s="12">
        <v>2500</v>
      </c>
      <c r="D67" s="11">
        <f t="shared" si="14"/>
        <v>-2500</v>
      </c>
      <c r="E67" s="13">
        <f t="shared" si="15"/>
        <v>0</v>
      </c>
      <c r="F67" s="13">
        <f t="shared" si="15"/>
        <v>0.02257410333178415</v>
      </c>
      <c r="G67" s="48"/>
      <c r="H67" s="11">
        <v>0</v>
      </c>
      <c r="I67" s="12">
        <v>1858.45</v>
      </c>
      <c r="J67" s="11">
        <f t="shared" si="16"/>
        <v>-1858.45</v>
      </c>
    </row>
    <row r="68" spans="1:10" ht="15">
      <c r="A68" s="6" t="s">
        <v>67</v>
      </c>
      <c r="B68" s="11">
        <v>0</v>
      </c>
      <c r="C68" s="12">
        <v>500</v>
      </c>
      <c r="D68" s="11">
        <f t="shared" si="14"/>
        <v>-500</v>
      </c>
      <c r="E68" s="13">
        <f t="shared" si="15"/>
        <v>0</v>
      </c>
      <c r="F68" s="13">
        <f t="shared" si="15"/>
        <v>0.00451482066635683</v>
      </c>
      <c r="G68" s="48"/>
      <c r="H68" s="11">
        <v>0</v>
      </c>
      <c r="I68" s="12"/>
      <c r="J68" s="11">
        <f t="shared" si="16"/>
        <v>0</v>
      </c>
    </row>
    <row r="69" spans="1:10" ht="15">
      <c r="A69" s="6" t="s">
        <v>68</v>
      </c>
      <c r="B69" s="11">
        <v>0</v>
      </c>
      <c r="C69" s="12">
        <v>300</v>
      </c>
      <c r="D69" s="11">
        <f t="shared" si="14"/>
        <v>-300</v>
      </c>
      <c r="E69" s="13">
        <f t="shared" si="15"/>
        <v>0</v>
      </c>
      <c r="F69" s="13">
        <f t="shared" si="15"/>
        <v>0.0027088923998140977</v>
      </c>
      <c r="G69" s="48"/>
      <c r="H69" s="11">
        <v>0</v>
      </c>
      <c r="I69" s="12"/>
      <c r="J69" s="11">
        <f t="shared" si="16"/>
        <v>0</v>
      </c>
    </row>
    <row r="70" spans="1:10" ht="16.5">
      <c r="A70" s="6" t="s">
        <v>69</v>
      </c>
      <c r="B70" s="14">
        <v>0</v>
      </c>
      <c r="C70" s="15">
        <v>500</v>
      </c>
      <c r="D70" s="14">
        <f t="shared" si="14"/>
        <v>-500</v>
      </c>
      <c r="E70" s="13">
        <f t="shared" si="15"/>
        <v>0</v>
      </c>
      <c r="F70" s="13">
        <f t="shared" si="15"/>
        <v>0.00451482066635683</v>
      </c>
      <c r="G70" s="48"/>
      <c r="H70" s="14">
        <v>0</v>
      </c>
      <c r="I70" s="15">
        <v>295.15</v>
      </c>
      <c r="J70" s="14">
        <f t="shared" si="16"/>
        <v>-295.15</v>
      </c>
    </row>
    <row r="71" spans="1:10" s="10" customFormat="1" ht="15">
      <c r="A71" s="6" t="s">
        <v>70</v>
      </c>
      <c r="B71" s="7">
        <f>SUM(B64:B70)</f>
        <v>0</v>
      </c>
      <c r="C71" s="8">
        <f>SUM(C64:C70)</f>
        <v>10657.99</v>
      </c>
      <c r="D71" s="7">
        <f>B71-C71</f>
        <v>-10657.99</v>
      </c>
      <c r="E71" s="9">
        <f t="shared" si="15"/>
        <v>0</v>
      </c>
      <c r="F71" s="9">
        <f t="shared" si="15"/>
        <v>0.09623782702764885</v>
      </c>
      <c r="G71" s="49"/>
      <c r="H71" s="7">
        <f>SUM(H64:H70)</f>
        <v>8188</v>
      </c>
      <c r="I71" s="8">
        <f>SUM(I64:I70)</f>
        <v>13957.59</v>
      </c>
      <c r="J71" s="7">
        <f>H71-I71</f>
        <v>-5769.59</v>
      </c>
    </row>
    <row r="72" spans="1:10" ht="15">
      <c r="A72" s="6" t="s">
        <v>71</v>
      </c>
      <c r="B72" s="11"/>
      <c r="C72" s="12"/>
      <c r="D72" s="11"/>
      <c r="G72" s="48"/>
      <c r="H72" s="11"/>
      <c r="I72" s="12"/>
      <c r="J72" s="11"/>
    </row>
    <row r="73" spans="1:10" ht="15">
      <c r="A73" s="6" t="s">
        <v>72</v>
      </c>
      <c r="B73" s="11">
        <v>3.83</v>
      </c>
      <c r="C73" s="12">
        <v>821.34</v>
      </c>
      <c r="D73" s="11">
        <f aca="true" t="shared" si="17" ref="D73:D86">B73-C73</f>
        <v>-817.51</v>
      </c>
      <c r="E73" s="13">
        <f aca="true" t="shared" si="18" ref="E73:E86">B73/B$100</f>
        <v>3.4381255447252105E-05</v>
      </c>
      <c r="F73" s="13">
        <f aca="true" t="shared" si="19" ref="F73:F86">C73/C$100</f>
        <v>0.007416405612211037</v>
      </c>
      <c r="G73" s="48"/>
      <c r="H73" s="11">
        <v>3.83</v>
      </c>
      <c r="I73" s="12">
        <v>821.34</v>
      </c>
      <c r="J73" s="11">
        <f aca="true" t="shared" si="20" ref="J73:J86">H73-I73</f>
        <v>-817.51</v>
      </c>
    </row>
    <row r="74" spans="1:10" ht="15">
      <c r="A74" s="6" t="s">
        <v>73</v>
      </c>
      <c r="B74" s="11">
        <v>27.5</v>
      </c>
      <c r="C74" s="12">
        <f>1686.79</f>
        <v>1686.79</v>
      </c>
      <c r="D74" s="11">
        <f t="shared" si="17"/>
        <v>-1659.29</v>
      </c>
      <c r="E74" s="13">
        <f t="shared" si="18"/>
        <v>0.00024686280020872923</v>
      </c>
      <c r="F74" s="13">
        <f t="shared" si="19"/>
        <v>0.015231108703608073</v>
      </c>
      <c r="G74" s="48"/>
      <c r="H74" s="11">
        <v>27.5</v>
      </c>
      <c r="I74" s="12">
        <f>1686.79</f>
        <v>1686.79</v>
      </c>
      <c r="J74" s="11">
        <f t="shared" si="20"/>
        <v>-1659.29</v>
      </c>
    </row>
    <row r="75" spans="1:10" ht="15">
      <c r="A75" s="6" t="s">
        <v>74</v>
      </c>
      <c r="B75" s="11">
        <v>0</v>
      </c>
      <c r="C75" s="12">
        <v>1109</v>
      </c>
      <c r="D75" s="11">
        <f t="shared" si="17"/>
        <v>-1109</v>
      </c>
      <c r="E75" s="13">
        <f t="shared" si="18"/>
        <v>0</v>
      </c>
      <c r="F75" s="13">
        <f t="shared" si="19"/>
        <v>0.010013872237979449</v>
      </c>
      <c r="G75" s="48"/>
      <c r="H75" s="11">
        <v>0</v>
      </c>
      <c r="I75" s="12">
        <v>1109</v>
      </c>
      <c r="J75" s="11">
        <f t="shared" si="20"/>
        <v>-1109</v>
      </c>
    </row>
    <row r="76" spans="1:10" ht="15">
      <c r="A76" s="6" t="s">
        <v>75</v>
      </c>
      <c r="B76" s="11">
        <v>0</v>
      </c>
      <c r="C76" s="12">
        <v>2457.33</v>
      </c>
      <c r="D76" s="11">
        <f t="shared" si="17"/>
        <v>-2457.33</v>
      </c>
      <c r="E76" s="13">
        <f t="shared" si="18"/>
        <v>0</v>
      </c>
      <c r="F76" s="13">
        <f t="shared" si="19"/>
        <v>0.022188808536117256</v>
      </c>
      <c r="G76" s="48"/>
      <c r="H76" s="11">
        <v>0</v>
      </c>
      <c r="I76" s="12">
        <v>2457.33</v>
      </c>
      <c r="J76" s="11">
        <f t="shared" si="20"/>
        <v>-2457.33</v>
      </c>
    </row>
    <row r="77" spans="1:10" ht="15">
      <c r="A77" s="6" t="s">
        <v>76</v>
      </c>
      <c r="B77" s="11">
        <v>0</v>
      </c>
      <c r="C77" s="12">
        <v>3000</v>
      </c>
      <c r="D77" s="11">
        <f t="shared" si="17"/>
        <v>-3000</v>
      </c>
      <c r="E77" s="13">
        <f t="shared" si="18"/>
        <v>0</v>
      </c>
      <c r="F77" s="13">
        <f t="shared" si="19"/>
        <v>0.027088923998140977</v>
      </c>
      <c r="G77" s="48"/>
      <c r="H77" s="11">
        <v>0</v>
      </c>
      <c r="I77" s="12">
        <v>3000</v>
      </c>
      <c r="J77" s="11">
        <f t="shared" si="20"/>
        <v>-3000</v>
      </c>
    </row>
    <row r="78" spans="1:10" ht="15">
      <c r="A78" s="6" t="s">
        <v>77</v>
      </c>
      <c r="B78" s="11">
        <v>0</v>
      </c>
      <c r="C78" s="12">
        <v>156.15</v>
      </c>
      <c r="D78" s="11">
        <f t="shared" si="17"/>
        <v>-156.15</v>
      </c>
      <c r="E78" s="13">
        <f t="shared" si="18"/>
        <v>0</v>
      </c>
      <c r="F78" s="13">
        <f t="shared" si="19"/>
        <v>0.001409978494103238</v>
      </c>
      <c r="G78" s="48"/>
      <c r="H78" s="11">
        <v>0</v>
      </c>
      <c r="I78" s="12">
        <v>156.15</v>
      </c>
      <c r="J78" s="11">
        <f t="shared" si="20"/>
        <v>-156.15</v>
      </c>
    </row>
    <row r="79" spans="1:10" ht="15">
      <c r="A79" s="6" t="s">
        <v>78</v>
      </c>
      <c r="B79" s="11">
        <v>0</v>
      </c>
      <c r="C79" s="12">
        <v>277</v>
      </c>
      <c r="D79" s="11">
        <f t="shared" si="17"/>
        <v>-277</v>
      </c>
      <c r="E79" s="13">
        <f t="shared" si="18"/>
        <v>0</v>
      </c>
      <c r="F79" s="13">
        <f t="shared" si="19"/>
        <v>0.002501210649161684</v>
      </c>
      <c r="G79" s="48"/>
      <c r="H79" s="11">
        <v>0</v>
      </c>
      <c r="I79" s="12">
        <v>277</v>
      </c>
      <c r="J79" s="11">
        <f t="shared" si="20"/>
        <v>-277</v>
      </c>
    </row>
    <row r="80" spans="1:10" ht="15">
      <c r="A80" s="6" t="s">
        <v>79</v>
      </c>
      <c r="B80" s="11">
        <v>0</v>
      </c>
      <c r="C80" s="12">
        <v>679.25</v>
      </c>
      <c r="D80" s="11">
        <f t="shared" si="17"/>
        <v>-679.25</v>
      </c>
      <c r="E80" s="13">
        <f t="shared" si="18"/>
        <v>0</v>
      </c>
      <c r="F80" s="13">
        <f t="shared" si="19"/>
        <v>0.0061333838752457535</v>
      </c>
      <c r="G80" s="48"/>
      <c r="H80" s="11">
        <v>0</v>
      </c>
      <c r="I80" s="12">
        <v>679.25</v>
      </c>
      <c r="J80" s="11">
        <f t="shared" si="20"/>
        <v>-679.25</v>
      </c>
    </row>
    <row r="81" spans="1:10" ht="15">
      <c r="A81" s="6" t="s">
        <v>80</v>
      </c>
      <c r="B81" s="11">
        <v>0</v>
      </c>
      <c r="C81" s="12">
        <v>0</v>
      </c>
      <c r="D81" s="11">
        <f t="shared" si="17"/>
        <v>0</v>
      </c>
      <c r="E81" s="13">
        <f t="shared" si="18"/>
        <v>0</v>
      </c>
      <c r="F81" s="13">
        <f t="shared" si="19"/>
        <v>0</v>
      </c>
      <c r="G81" s="48"/>
      <c r="H81" s="11">
        <v>0</v>
      </c>
      <c r="I81" s="12">
        <v>0</v>
      </c>
      <c r="J81" s="11">
        <f t="shared" si="20"/>
        <v>0</v>
      </c>
    </row>
    <row r="82" spans="1:10" ht="15">
      <c r="A82" s="6" t="s">
        <v>81</v>
      </c>
      <c r="B82" s="11">
        <v>0</v>
      </c>
      <c r="C82" s="12">
        <v>550</v>
      </c>
      <c r="D82" s="11">
        <f t="shared" si="17"/>
        <v>-550</v>
      </c>
      <c r="E82" s="13">
        <f t="shared" si="18"/>
        <v>0</v>
      </c>
      <c r="F82" s="13">
        <f t="shared" si="19"/>
        <v>0.004966302732992513</v>
      </c>
      <c r="G82" s="48"/>
      <c r="H82" s="11">
        <v>0</v>
      </c>
      <c r="I82" s="12">
        <f>550+995</f>
        <v>1545</v>
      </c>
      <c r="J82" s="11">
        <f t="shared" si="20"/>
        <v>-1545</v>
      </c>
    </row>
    <row r="83" spans="1:10" ht="15">
      <c r="A83" s="6" t="s">
        <v>82</v>
      </c>
      <c r="B83" s="11">
        <v>0</v>
      </c>
      <c r="C83" s="12">
        <v>6000</v>
      </c>
      <c r="D83" s="11">
        <f t="shared" si="17"/>
        <v>-6000</v>
      </c>
      <c r="E83" s="13">
        <f t="shared" si="18"/>
        <v>0</v>
      </c>
      <c r="F83" s="13">
        <f t="shared" si="19"/>
        <v>0.054177847996281954</v>
      </c>
      <c r="G83" s="48"/>
      <c r="H83" s="11">
        <v>0</v>
      </c>
      <c r="I83" s="12">
        <v>5626.17</v>
      </c>
      <c r="J83" s="11">
        <f t="shared" si="20"/>
        <v>-5626.17</v>
      </c>
    </row>
    <row r="84" spans="1:10" ht="15">
      <c r="A84" s="6" t="s">
        <v>83</v>
      </c>
      <c r="B84" s="11">
        <v>0</v>
      </c>
      <c r="C84" s="12">
        <v>2600</v>
      </c>
      <c r="D84" s="11">
        <f t="shared" si="17"/>
        <v>-2600</v>
      </c>
      <c r="E84" s="13">
        <f t="shared" si="18"/>
        <v>0</v>
      </c>
      <c r="F84" s="13">
        <f t="shared" si="19"/>
        <v>0.023477067465055516</v>
      </c>
      <c r="G84" s="48"/>
      <c r="H84" s="11">
        <v>0</v>
      </c>
      <c r="I84" s="12">
        <v>1657.96</v>
      </c>
      <c r="J84" s="11">
        <f t="shared" si="20"/>
        <v>-1657.96</v>
      </c>
    </row>
    <row r="85" spans="1:10" ht="16.5">
      <c r="A85" s="6" t="s">
        <v>84</v>
      </c>
      <c r="B85" s="14">
        <v>0</v>
      </c>
      <c r="C85" s="15">
        <v>1000</v>
      </c>
      <c r="D85" s="14">
        <f t="shared" si="17"/>
        <v>-1000</v>
      </c>
      <c r="E85" s="13">
        <f t="shared" si="18"/>
        <v>0</v>
      </c>
      <c r="F85" s="13">
        <f t="shared" si="19"/>
        <v>0.00902964133271366</v>
      </c>
      <c r="G85" s="48"/>
      <c r="H85" s="14">
        <v>0</v>
      </c>
      <c r="I85" s="15">
        <v>748.92</v>
      </c>
      <c r="J85" s="14">
        <f t="shared" si="20"/>
        <v>-748.92</v>
      </c>
    </row>
    <row r="86" spans="1:10" s="10" customFormat="1" ht="15">
      <c r="A86" s="6" t="s">
        <v>85</v>
      </c>
      <c r="B86" s="7">
        <f>SUM(B73:B85)</f>
        <v>31.33</v>
      </c>
      <c r="C86" s="8">
        <f>SUM(C73:C85)</f>
        <v>20336.86</v>
      </c>
      <c r="D86" s="7">
        <f t="shared" si="17"/>
        <v>-20305.53</v>
      </c>
      <c r="E86" s="9">
        <f t="shared" si="18"/>
        <v>0.00028124405565598134</v>
      </c>
      <c r="F86" s="9">
        <f t="shared" si="19"/>
        <v>0.18363455163361111</v>
      </c>
      <c r="G86" s="49"/>
      <c r="H86" s="7">
        <f>SUM(H73:H85)</f>
        <v>31.33</v>
      </c>
      <c r="I86" s="8">
        <f>SUM(I73:I85)</f>
        <v>19764.909999999996</v>
      </c>
      <c r="J86" s="7">
        <f t="shared" si="20"/>
        <v>-19733.579999999994</v>
      </c>
    </row>
    <row r="87" spans="1:10" ht="15">
      <c r="A87" s="6" t="s">
        <v>86</v>
      </c>
      <c r="B87" s="11"/>
      <c r="C87" s="12"/>
      <c r="D87" s="11"/>
      <c r="G87" s="48"/>
      <c r="H87" s="11"/>
      <c r="I87" s="12"/>
      <c r="J87" s="11"/>
    </row>
    <row r="88" spans="1:10" ht="15">
      <c r="A88" s="6" t="s">
        <v>87</v>
      </c>
      <c r="B88" s="11">
        <v>0</v>
      </c>
      <c r="C88" s="12">
        <v>200</v>
      </c>
      <c r="D88" s="11">
        <f aca="true" t="shared" si="21" ref="D88:D94">B88-C88</f>
        <v>-200</v>
      </c>
      <c r="E88" s="13">
        <f aca="true" t="shared" si="22" ref="E88:F94">B88/B$100</f>
        <v>0</v>
      </c>
      <c r="F88" s="13">
        <f t="shared" si="22"/>
        <v>0.001805928266542732</v>
      </c>
      <c r="G88" s="48"/>
      <c r="H88" s="11">
        <v>0</v>
      </c>
      <c r="I88" s="12">
        <v>147.96</v>
      </c>
      <c r="J88" s="11">
        <f aca="true" t="shared" si="23" ref="J88:J94">H88-I88</f>
        <v>-147.96</v>
      </c>
    </row>
    <row r="89" spans="1:10" ht="15">
      <c r="A89" s="6" t="s">
        <v>88</v>
      </c>
      <c r="B89" s="11">
        <v>0</v>
      </c>
      <c r="C89" s="12">
        <v>250</v>
      </c>
      <c r="D89" s="11">
        <f t="shared" si="21"/>
        <v>-250</v>
      </c>
      <c r="E89" s="13">
        <f t="shared" si="22"/>
        <v>0</v>
      </c>
      <c r="F89" s="13">
        <f t="shared" si="22"/>
        <v>0.002257410333178415</v>
      </c>
      <c r="G89" s="48"/>
      <c r="H89" s="11">
        <v>0</v>
      </c>
      <c r="I89" s="12">
        <v>250</v>
      </c>
      <c r="J89" s="11">
        <f t="shared" si="23"/>
        <v>-250</v>
      </c>
    </row>
    <row r="90" spans="1:10" ht="15">
      <c r="A90" s="6" t="s">
        <v>89</v>
      </c>
      <c r="B90" s="11">
        <v>0</v>
      </c>
      <c r="C90" s="12">
        <v>0</v>
      </c>
      <c r="D90" s="11">
        <f t="shared" si="21"/>
        <v>0</v>
      </c>
      <c r="E90" s="13">
        <f t="shared" si="22"/>
        <v>0</v>
      </c>
      <c r="F90" s="13">
        <f t="shared" si="22"/>
        <v>0</v>
      </c>
      <c r="G90" s="48"/>
      <c r="H90" s="11">
        <v>0</v>
      </c>
      <c r="I90" s="12">
        <v>0</v>
      </c>
      <c r="J90" s="11">
        <f t="shared" si="23"/>
        <v>0</v>
      </c>
    </row>
    <row r="91" spans="1:10" ht="15">
      <c r="A91" s="6" t="s">
        <v>90</v>
      </c>
      <c r="B91" s="11">
        <v>0</v>
      </c>
      <c r="C91" s="12">
        <v>750</v>
      </c>
      <c r="D91" s="11">
        <f t="shared" si="21"/>
        <v>-750</v>
      </c>
      <c r="E91" s="13">
        <f t="shared" si="22"/>
        <v>0</v>
      </c>
      <c r="F91" s="13">
        <f t="shared" si="22"/>
        <v>0.006772230999535244</v>
      </c>
      <c r="G91" s="48"/>
      <c r="H91" s="11">
        <v>0</v>
      </c>
      <c r="I91" s="12">
        <v>646.34</v>
      </c>
      <c r="J91" s="11">
        <f t="shared" si="23"/>
        <v>-646.34</v>
      </c>
    </row>
    <row r="92" spans="1:10" ht="15">
      <c r="A92" s="6" t="s">
        <v>91</v>
      </c>
      <c r="B92" s="11">
        <v>0</v>
      </c>
      <c r="C92" s="12">
        <v>150</v>
      </c>
      <c r="D92" s="11">
        <f t="shared" si="21"/>
        <v>-150</v>
      </c>
      <c r="E92" s="13">
        <f t="shared" si="22"/>
        <v>0</v>
      </c>
      <c r="F92" s="13">
        <f t="shared" si="22"/>
        <v>0.0013544461999070488</v>
      </c>
      <c r="G92" s="48"/>
      <c r="H92" s="11">
        <v>0</v>
      </c>
      <c r="I92" s="12">
        <v>150</v>
      </c>
      <c r="J92" s="11">
        <f t="shared" si="23"/>
        <v>-150</v>
      </c>
    </row>
    <row r="93" spans="1:10" ht="16.5">
      <c r="A93" s="6" t="s">
        <v>92</v>
      </c>
      <c r="B93" s="14">
        <v>0</v>
      </c>
      <c r="C93" s="15">
        <v>0</v>
      </c>
      <c r="D93" s="14">
        <f t="shared" si="21"/>
        <v>0</v>
      </c>
      <c r="E93" s="13">
        <f t="shared" si="22"/>
        <v>0</v>
      </c>
      <c r="F93" s="13">
        <f t="shared" si="22"/>
        <v>0</v>
      </c>
      <c r="G93" s="48"/>
      <c r="H93" s="14">
        <v>0</v>
      </c>
      <c r="I93" s="15">
        <v>0</v>
      </c>
      <c r="J93" s="14">
        <f t="shared" si="23"/>
        <v>0</v>
      </c>
    </row>
    <row r="94" spans="1:10" s="10" customFormat="1" ht="15">
      <c r="A94" s="6" t="s">
        <v>93</v>
      </c>
      <c r="B94" s="7">
        <f>SUM(B88:B93)</f>
        <v>0</v>
      </c>
      <c r="C94" s="8">
        <f>SUM(C88:C93)</f>
        <v>1350</v>
      </c>
      <c r="D94" s="7">
        <f t="shared" si="21"/>
        <v>-1350</v>
      </c>
      <c r="E94" s="9">
        <f t="shared" si="22"/>
        <v>0</v>
      </c>
      <c r="F94" s="9">
        <f t="shared" si="22"/>
        <v>0.01219001579916344</v>
      </c>
      <c r="G94" s="49"/>
      <c r="H94" s="7">
        <f>SUM(H88:H93)</f>
        <v>0</v>
      </c>
      <c r="I94" s="8">
        <f>SUM(I88:I93)</f>
        <v>1194.3000000000002</v>
      </c>
      <c r="J94" s="7">
        <f t="shared" si="23"/>
        <v>-1194.3000000000002</v>
      </c>
    </row>
    <row r="95" spans="1:10" s="10" customFormat="1" ht="15">
      <c r="A95" s="6"/>
      <c r="B95" s="7"/>
      <c r="C95" s="8"/>
      <c r="D95" s="7"/>
      <c r="E95" s="9"/>
      <c r="F95" s="9"/>
      <c r="G95" s="49"/>
      <c r="H95" s="7"/>
      <c r="I95" s="8"/>
      <c r="J95" s="7"/>
    </row>
    <row r="96" spans="1:10" ht="15">
      <c r="A96" s="6" t="s">
        <v>94</v>
      </c>
      <c r="B96" s="11"/>
      <c r="C96" s="12"/>
      <c r="D96" s="11"/>
      <c r="G96" s="48"/>
      <c r="H96" s="11">
        <f>'Budget vs. Actuals  SY16-17 - F'!D90</f>
        <v>819.37</v>
      </c>
      <c r="I96" s="12">
        <f>'Budget vs. Actuals  SY16-17 - F'!E90+'Budget vs. Actuals  SY16-17 - F'!M14</f>
        <v>6806.69</v>
      </c>
      <c r="J96" s="11"/>
    </row>
    <row r="97" spans="1:10" ht="15">
      <c r="A97" s="6" t="s">
        <v>95</v>
      </c>
      <c r="B97" s="11">
        <v>14000</v>
      </c>
      <c r="C97" s="12">
        <v>14000</v>
      </c>
      <c r="D97" s="11">
        <f>B97-C97</f>
        <v>0</v>
      </c>
      <c r="E97" s="13"/>
      <c r="F97" s="13"/>
      <c r="G97" s="48"/>
      <c r="H97" s="11">
        <f>'Budget vs. Actuals  SY16-17 - F'!D91</f>
        <v>14337.42</v>
      </c>
      <c r="I97" s="12">
        <f>'Budget vs. Actuals  SY16-17 - F'!E91</f>
        <v>13183.04</v>
      </c>
      <c r="J97" s="11">
        <f>H97-I97</f>
        <v>1154.3799999999992</v>
      </c>
    </row>
    <row r="98" spans="1:10" ht="15">
      <c r="A98" s="6" t="s">
        <v>96</v>
      </c>
      <c r="B98" s="11"/>
      <c r="C98" s="12"/>
      <c r="D98" s="11">
        <f>B98-C98</f>
        <v>0</v>
      </c>
      <c r="E98" s="13"/>
      <c r="F98" s="13"/>
      <c r="G98" s="48"/>
      <c r="H98" s="11"/>
      <c r="I98" s="12"/>
      <c r="J98" s="11">
        <f>H98-I98</f>
        <v>0</v>
      </c>
    </row>
    <row r="99" spans="1:10" ht="15">
      <c r="A99" s="6"/>
      <c r="B99" s="11"/>
      <c r="C99" s="12"/>
      <c r="D99" s="11"/>
      <c r="E99" s="13"/>
      <c r="F99" s="13"/>
      <c r="G99" s="48"/>
      <c r="H99" s="11"/>
      <c r="I99" s="12"/>
      <c r="J99" s="11"/>
    </row>
    <row r="100" spans="1:10" ht="15">
      <c r="A100" s="6" t="s">
        <v>97</v>
      </c>
      <c r="B100" s="7">
        <f>B6+B11+B17+B29+B33+B47+B62+B71+B86+B96+B97+B98</f>
        <v>111397.91</v>
      </c>
      <c r="C100" s="8">
        <f>C6+C11+C17+C29+C33+C47+C62+C71+C86+C96+C97+C98</f>
        <v>110746.37</v>
      </c>
      <c r="D100" s="7">
        <f>B100-C100</f>
        <v>651.5400000000081</v>
      </c>
      <c r="E100" s="13"/>
      <c r="F100" s="13"/>
      <c r="G100" s="48"/>
      <c r="H100" s="7">
        <f>H6+H11+H17+H29+H33+H47+H62+H71+H86+H96+H97+H98</f>
        <v>96370.31</v>
      </c>
      <c r="I100" s="8">
        <f>I6+I11+I17+I29+I33+I47+I62+I71+I86+I96+I97+I98</f>
        <v>96851.14000000001</v>
      </c>
      <c r="J100" s="7">
        <f>H100-I100</f>
        <v>-480.8300000000163</v>
      </c>
    </row>
    <row r="101" spans="1:4" ht="15">
      <c r="A101" s="6"/>
      <c r="B101" s="22"/>
      <c r="C101" s="23"/>
      <c r="D101" s="23"/>
    </row>
    <row r="102" ht="15">
      <c r="A102" s="55" t="s">
        <v>123</v>
      </c>
    </row>
    <row r="103" ht="15">
      <c r="A103" s="55" t="s">
        <v>124</v>
      </c>
    </row>
  </sheetData>
  <sheetProtection/>
  <printOptions/>
  <pageMargins left="0.7" right="0.7" top="0.75" bottom="0.75" header="0.3" footer="0.3"/>
  <pageSetup fitToHeight="0" fitToWidth="1" horizontalDpi="600" verticalDpi="600" orientation="landscape" r:id="rId1"/>
  <headerFooter>
    <oddFooter>&amp;COaktonES PTA&amp;R&amp;P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7"/>
  <sheetViews>
    <sheetView zoomScale="140" zoomScaleNormal="140" zoomScalePageLayoutView="0" workbookViewId="0" topLeftCell="A1">
      <selection activeCell="E93" sqref="E93"/>
    </sheetView>
  </sheetViews>
  <sheetFormatPr defaultColWidth="9.140625" defaultRowHeight="15"/>
  <cols>
    <col min="1" max="1" width="33.421875" style="0" customWidth="1"/>
    <col min="2" max="2" width="10.00390625" style="26" bestFit="1" customWidth="1"/>
    <col min="3" max="3" width="8.421875" style="25" bestFit="1" customWidth="1"/>
    <col min="4" max="4" width="8.7109375" style="0" bestFit="1" customWidth="1"/>
    <col min="5" max="5" width="8.7109375" style="0" customWidth="1"/>
    <col min="6" max="6" width="9.7109375" style="0" customWidth="1"/>
    <col min="7" max="7" width="0.2890625" style="0" hidden="1" customWidth="1"/>
    <col min="8" max="8" width="10.140625" style="0" bestFit="1" customWidth="1"/>
    <col min="9" max="9" width="10.421875" style="0" bestFit="1" customWidth="1"/>
    <col min="11" max="11" width="11.7109375" style="0" bestFit="1" customWidth="1"/>
    <col min="12" max="12" width="9.140625" style="20" customWidth="1"/>
    <col min="13" max="13" width="9.140625" style="1" customWidth="1"/>
    <col min="14" max="14" width="10.421875" style="0" bestFit="1" customWidth="1"/>
  </cols>
  <sheetData>
    <row r="1" spans="1:9" ht="18">
      <c r="A1" s="58" t="s">
        <v>0</v>
      </c>
      <c r="B1" s="58"/>
      <c r="C1" s="58"/>
      <c r="D1" s="58"/>
      <c r="E1" s="58"/>
      <c r="F1" s="59"/>
      <c r="G1" s="59"/>
      <c r="H1" s="59"/>
      <c r="I1" s="59"/>
    </row>
    <row r="2" spans="1:9" ht="18">
      <c r="A2" s="58" t="s">
        <v>98</v>
      </c>
      <c r="B2" s="58"/>
      <c r="C2" s="58"/>
      <c r="D2" s="58"/>
      <c r="E2" s="58"/>
      <c r="F2" s="59"/>
      <c r="G2" s="59"/>
      <c r="H2" s="59"/>
      <c r="I2" s="59"/>
    </row>
    <row r="3" spans="1:9" ht="15">
      <c r="A3" s="60" t="s">
        <v>99</v>
      </c>
      <c r="B3" s="60"/>
      <c r="C3" s="60"/>
      <c r="D3" s="60"/>
      <c r="E3" s="60"/>
      <c r="F3" s="59"/>
      <c r="G3" s="59"/>
      <c r="H3" s="59"/>
      <c r="I3" s="59"/>
    </row>
    <row r="4" spans="1:8" ht="15">
      <c r="A4" s="60" t="s">
        <v>100</v>
      </c>
      <c r="B4" s="60"/>
      <c r="C4" s="60"/>
      <c r="D4" s="60"/>
      <c r="E4" s="60"/>
      <c r="F4" s="60"/>
      <c r="G4" s="60"/>
      <c r="H4" s="60"/>
    </row>
    <row r="5" spans="1:9" ht="108.75">
      <c r="A5" s="2"/>
      <c r="B5" s="3" t="s">
        <v>4</v>
      </c>
      <c r="C5" s="5" t="s">
        <v>5</v>
      </c>
      <c r="D5" s="27" t="s">
        <v>101</v>
      </c>
      <c r="E5" s="27" t="s">
        <v>102</v>
      </c>
      <c r="F5" s="27" t="s">
        <v>103</v>
      </c>
      <c r="G5" s="27" t="s">
        <v>104</v>
      </c>
      <c r="H5" s="27" t="s">
        <v>105</v>
      </c>
      <c r="I5" s="27" t="s">
        <v>106</v>
      </c>
    </row>
    <row r="6" spans="1:9" ht="15">
      <c r="A6" s="6" t="s">
        <v>9</v>
      </c>
      <c r="B6" s="22">
        <v>17700</v>
      </c>
      <c r="C6" s="23">
        <v>0</v>
      </c>
      <c r="D6" s="28">
        <v>19079.49</v>
      </c>
      <c r="E6" s="28">
        <v>0</v>
      </c>
      <c r="F6" s="28">
        <f>D6-E6</f>
        <v>19079.49</v>
      </c>
      <c r="G6" s="28">
        <f>B6-C6</f>
        <v>17700</v>
      </c>
      <c r="H6" s="28">
        <f aca="true" t="shared" si="0" ref="H6:H69">(F6)-(G6)</f>
        <v>1379.4900000000016</v>
      </c>
      <c r="I6" s="29">
        <f aca="true" t="shared" si="1" ref="I6:I69">IF(G6=0,"",(F6)/(G6))</f>
        <v>1.0779372881355933</v>
      </c>
    </row>
    <row r="7" spans="1:9" ht="15">
      <c r="A7" s="6" t="s">
        <v>10</v>
      </c>
      <c r="B7" s="22"/>
      <c r="C7" s="23"/>
      <c r="D7" s="28"/>
      <c r="E7" s="28"/>
      <c r="F7" s="28"/>
      <c r="G7" s="28"/>
      <c r="H7" s="28"/>
      <c r="I7" s="29">
        <f t="shared" si="1"/>
      </c>
    </row>
    <row r="8" spans="1:9" ht="15">
      <c r="A8" s="6" t="s">
        <v>12</v>
      </c>
      <c r="B8" s="22">
        <v>30000</v>
      </c>
      <c r="C8" s="23">
        <v>3000</v>
      </c>
      <c r="D8" s="28">
        <v>15656.5</v>
      </c>
      <c r="E8" s="28">
        <v>2810.12</v>
      </c>
      <c r="F8" s="28">
        <f>D8-E8</f>
        <v>12846.380000000001</v>
      </c>
      <c r="G8" s="28">
        <f>B8-C8</f>
        <v>27000</v>
      </c>
      <c r="H8" s="28">
        <f t="shared" si="0"/>
        <v>-14153.619999999999</v>
      </c>
      <c r="I8" s="29">
        <f t="shared" si="1"/>
        <v>0.4757918518518519</v>
      </c>
    </row>
    <row r="9" spans="1:10" ht="15">
      <c r="A9" s="6" t="s">
        <v>13</v>
      </c>
      <c r="B9" s="22">
        <v>12000</v>
      </c>
      <c r="C9" s="23">
        <v>5000</v>
      </c>
      <c r="D9" s="28">
        <v>11067</v>
      </c>
      <c r="E9" s="28">
        <v>4309.65</v>
      </c>
      <c r="F9" s="28">
        <f>D9-E9</f>
        <v>6757.35</v>
      </c>
      <c r="G9" s="28">
        <f>B9-C9</f>
        <v>7000</v>
      </c>
      <c r="H9" s="28">
        <f t="shared" si="0"/>
        <v>-242.64999999999964</v>
      </c>
      <c r="I9" s="29">
        <f t="shared" si="1"/>
        <v>0.9653357142857143</v>
      </c>
      <c r="J9" t="s">
        <v>107</v>
      </c>
    </row>
    <row r="10" spans="1:11" ht="15">
      <c r="A10" s="6" t="s">
        <v>14</v>
      </c>
      <c r="B10" s="30">
        <f>SUM(B8:B9)</f>
        <v>42000</v>
      </c>
      <c r="C10" s="30">
        <f>SUM(C8:C9)</f>
        <v>8000</v>
      </c>
      <c r="D10" s="30">
        <f>SUM(D8:D9)</f>
        <v>26723.5</v>
      </c>
      <c r="E10" s="30">
        <f>SUM(E8:E9)</f>
        <v>7119.7699999999995</v>
      </c>
      <c r="F10" s="31">
        <f>SUM(F8:F9)</f>
        <v>19603.730000000003</v>
      </c>
      <c r="G10" s="31">
        <f>((G7)+(G8))+(G9)</f>
        <v>34000</v>
      </c>
      <c r="H10" s="31">
        <f t="shared" si="0"/>
        <v>-14396.269999999997</v>
      </c>
      <c r="I10" s="32">
        <f t="shared" si="1"/>
        <v>0.5765802941176471</v>
      </c>
      <c r="K10" t="s">
        <v>108</v>
      </c>
    </row>
    <row r="11" spans="1:14" ht="15">
      <c r="A11" s="6" t="s">
        <v>15</v>
      </c>
      <c r="B11" s="22"/>
      <c r="C11" s="23"/>
      <c r="D11" s="28"/>
      <c r="E11" s="28"/>
      <c r="F11" s="33"/>
      <c r="G11" s="33"/>
      <c r="H11" s="28">
        <f t="shared" si="0"/>
        <v>0</v>
      </c>
      <c r="I11" s="29">
        <f t="shared" si="1"/>
      </c>
      <c r="N11" t="s">
        <v>109</v>
      </c>
    </row>
    <row r="12" spans="1:15" ht="15">
      <c r="A12" s="6" t="s">
        <v>16</v>
      </c>
      <c r="B12" s="22">
        <v>1100</v>
      </c>
      <c r="C12" s="23">
        <v>0</v>
      </c>
      <c r="D12" s="28">
        <v>612.32</v>
      </c>
      <c r="E12" s="28"/>
      <c r="F12" s="28">
        <f>D12-E12</f>
        <v>612.32</v>
      </c>
      <c r="G12" s="28">
        <f>B12-C12</f>
        <v>1100</v>
      </c>
      <c r="H12" s="28">
        <f t="shared" si="0"/>
        <v>-487.67999999999995</v>
      </c>
      <c r="I12" s="29">
        <f t="shared" si="1"/>
        <v>0.5566545454545455</v>
      </c>
      <c r="K12" t="s">
        <v>110</v>
      </c>
      <c r="L12" s="34">
        <v>2232</v>
      </c>
      <c r="M12" s="16">
        <v>990.45</v>
      </c>
      <c r="N12" s="35">
        <v>42958</v>
      </c>
      <c r="O12" t="s">
        <v>111</v>
      </c>
    </row>
    <row r="13" spans="1:15" s="19" customFormat="1" ht="15">
      <c r="A13" s="17" t="s">
        <v>17</v>
      </c>
      <c r="B13" s="36">
        <v>100</v>
      </c>
      <c r="C13" s="37">
        <v>2500</v>
      </c>
      <c r="D13" s="38">
        <v>456.53</v>
      </c>
      <c r="E13" s="38">
        <v>2480.04</v>
      </c>
      <c r="F13" s="38">
        <f>D13-E13</f>
        <v>-2023.51</v>
      </c>
      <c r="G13" s="28">
        <f>B13-C13</f>
        <v>-2400</v>
      </c>
      <c r="H13" s="38">
        <f t="shared" si="0"/>
        <v>376.49</v>
      </c>
      <c r="I13" s="39">
        <f t="shared" si="1"/>
        <v>0.8431291666666667</v>
      </c>
      <c r="K13" s="19" t="s">
        <v>112</v>
      </c>
      <c r="L13" s="40">
        <v>2233</v>
      </c>
      <c r="M13" s="18">
        <v>995</v>
      </c>
      <c r="N13" s="41">
        <v>42958</v>
      </c>
      <c r="O13" s="19" t="s">
        <v>113</v>
      </c>
    </row>
    <row r="14" spans="1:15" ht="15">
      <c r="A14" s="6" t="s">
        <v>18</v>
      </c>
      <c r="B14" s="22">
        <v>5000</v>
      </c>
      <c r="C14" s="23">
        <v>1000</v>
      </c>
      <c r="D14" s="28">
        <v>2050</v>
      </c>
      <c r="E14" s="28"/>
      <c r="F14" s="28">
        <f>D14-E14</f>
        <v>2050</v>
      </c>
      <c r="G14" s="28">
        <f>B14-C14</f>
        <v>4000</v>
      </c>
      <c r="H14" s="28">
        <f t="shared" si="0"/>
        <v>-1950</v>
      </c>
      <c r="I14" s="29">
        <f t="shared" si="1"/>
        <v>0.5125</v>
      </c>
      <c r="K14" t="s">
        <v>114</v>
      </c>
      <c r="L14" s="20">
        <v>2234</v>
      </c>
      <c r="M14" s="20">
        <v>405.95</v>
      </c>
      <c r="N14" s="35">
        <v>42958</v>
      </c>
      <c r="O14" t="s">
        <v>115</v>
      </c>
    </row>
    <row r="15" spans="1:15" ht="23.25">
      <c r="A15" s="6" t="s">
        <v>19</v>
      </c>
      <c r="B15" s="30">
        <f>SUM(B12:B14)</f>
        <v>6200</v>
      </c>
      <c r="C15" s="30">
        <f>SUM(C12:C14)</f>
        <v>3500</v>
      </c>
      <c r="D15" s="42">
        <f>SUM(D12:D14)</f>
        <v>3118.85</v>
      </c>
      <c r="E15" s="42">
        <f>SUM(E12:E14)</f>
        <v>2480.04</v>
      </c>
      <c r="F15" s="31">
        <f>((((F11))+(F12))+(F13))+(F14)</f>
        <v>638.81</v>
      </c>
      <c r="G15" s="31">
        <f>SUM(G12:G14)</f>
        <v>2700</v>
      </c>
      <c r="H15" s="31">
        <f>(F15)-(G15)</f>
        <v>-2061.19</v>
      </c>
      <c r="I15" s="32">
        <f t="shared" si="1"/>
        <v>0.23659629629629628</v>
      </c>
      <c r="K15" t="s">
        <v>116</v>
      </c>
      <c r="L15" s="20">
        <v>2195</v>
      </c>
      <c r="M15" s="1">
        <v>550</v>
      </c>
      <c r="N15" s="35">
        <v>42595</v>
      </c>
      <c r="O15" t="s">
        <v>117</v>
      </c>
    </row>
    <row r="16" spans="1:9" ht="15">
      <c r="A16" s="6" t="s">
        <v>20</v>
      </c>
      <c r="B16" s="22"/>
      <c r="C16" s="23"/>
      <c r="D16" s="28"/>
      <c r="E16" s="28"/>
      <c r="F16" s="33"/>
      <c r="G16" s="33"/>
      <c r="H16" s="28">
        <f t="shared" si="0"/>
        <v>0</v>
      </c>
      <c r="I16" s="29">
        <f t="shared" si="1"/>
      </c>
    </row>
    <row r="17" spans="1:9" ht="15">
      <c r="A17" s="6" t="s">
        <v>21</v>
      </c>
      <c r="B17" s="22">
        <v>900</v>
      </c>
      <c r="C17" s="23">
        <v>0</v>
      </c>
      <c r="D17" s="28">
        <v>76.78</v>
      </c>
      <c r="E17" s="28"/>
      <c r="F17" s="28">
        <f>D17-E17</f>
        <v>76.78</v>
      </c>
      <c r="G17" s="28">
        <f>B17-C17</f>
        <v>900</v>
      </c>
      <c r="H17" s="28">
        <f t="shared" si="0"/>
        <v>-823.22</v>
      </c>
      <c r="I17" s="29">
        <f t="shared" si="1"/>
        <v>0.08531111111111112</v>
      </c>
    </row>
    <row r="18" spans="1:9" ht="15">
      <c r="A18" s="6" t="s">
        <v>22</v>
      </c>
      <c r="B18" s="22">
        <v>1500</v>
      </c>
      <c r="C18" s="23">
        <v>750</v>
      </c>
      <c r="D18" s="28">
        <v>1307</v>
      </c>
      <c r="E18" s="28">
        <v>1110</v>
      </c>
      <c r="F18" s="28">
        <f aca="true" t="shared" si="2" ref="F18:F26">D18-E18</f>
        <v>197</v>
      </c>
      <c r="G18" s="28">
        <f aca="true" t="shared" si="3" ref="G18:G26">B18-C18</f>
        <v>750</v>
      </c>
      <c r="H18" s="28">
        <f t="shared" si="0"/>
        <v>-553</v>
      </c>
      <c r="I18" s="29">
        <f t="shared" si="1"/>
        <v>0.26266666666666666</v>
      </c>
    </row>
    <row r="19" spans="1:9" ht="15">
      <c r="A19" s="6" t="s">
        <v>23</v>
      </c>
      <c r="B19" s="22">
        <v>850</v>
      </c>
      <c r="C19" s="23">
        <v>0</v>
      </c>
      <c r="D19" s="28">
        <v>733.5</v>
      </c>
      <c r="E19" s="28"/>
      <c r="F19" s="28">
        <f t="shared" si="2"/>
        <v>733.5</v>
      </c>
      <c r="G19" s="28">
        <f t="shared" si="3"/>
        <v>850</v>
      </c>
      <c r="H19" s="28">
        <f t="shared" si="0"/>
        <v>-116.5</v>
      </c>
      <c r="I19" s="29">
        <f t="shared" si="1"/>
        <v>0.8629411764705882</v>
      </c>
    </row>
    <row r="20" spans="1:9" ht="15">
      <c r="A20" s="6" t="s">
        <v>24</v>
      </c>
      <c r="B20" s="22">
        <v>5000</v>
      </c>
      <c r="C20" s="23">
        <v>3000</v>
      </c>
      <c r="D20" s="28">
        <v>4174</v>
      </c>
      <c r="E20" s="28">
        <v>2312.8</v>
      </c>
      <c r="F20" s="28">
        <f t="shared" si="2"/>
        <v>1861.1999999999998</v>
      </c>
      <c r="G20" s="28">
        <f t="shared" si="3"/>
        <v>2000</v>
      </c>
      <c r="H20" s="28">
        <f t="shared" si="0"/>
        <v>-138.80000000000018</v>
      </c>
      <c r="I20" s="29">
        <f t="shared" si="1"/>
        <v>0.9305999999999999</v>
      </c>
    </row>
    <row r="21" spans="1:9" ht="15">
      <c r="A21" s="6" t="s">
        <v>25</v>
      </c>
      <c r="B21" s="22">
        <v>600</v>
      </c>
      <c r="C21" s="23">
        <v>0</v>
      </c>
      <c r="D21" s="28">
        <v>354.04</v>
      </c>
      <c r="E21" s="28"/>
      <c r="F21" s="28">
        <f t="shared" si="2"/>
        <v>354.04</v>
      </c>
      <c r="G21" s="28">
        <f t="shared" si="3"/>
        <v>600</v>
      </c>
      <c r="H21" s="28">
        <f t="shared" si="0"/>
        <v>-245.95999999999998</v>
      </c>
      <c r="I21" s="29">
        <f t="shared" si="1"/>
        <v>0.5900666666666667</v>
      </c>
    </row>
    <row r="22" spans="1:9" ht="15">
      <c r="A22" s="6" t="s">
        <v>26</v>
      </c>
      <c r="B22" s="22">
        <v>5000</v>
      </c>
      <c r="C22" s="23">
        <v>3000</v>
      </c>
      <c r="D22" s="28"/>
      <c r="E22" s="28"/>
      <c r="F22" s="28">
        <f t="shared" si="2"/>
        <v>0</v>
      </c>
      <c r="G22" s="28">
        <f t="shared" si="3"/>
        <v>2000</v>
      </c>
      <c r="H22" s="28">
        <f t="shared" si="0"/>
        <v>-2000</v>
      </c>
      <c r="I22" s="29">
        <f t="shared" si="1"/>
        <v>0</v>
      </c>
    </row>
    <row r="23" spans="1:9" ht="15">
      <c r="A23" s="6" t="s">
        <v>27</v>
      </c>
      <c r="B23" s="22">
        <v>1500</v>
      </c>
      <c r="C23" s="23">
        <v>0</v>
      </c>
      <c r="D23" s="28"/>
      <c r="E23" s="28"/>
      <c r="F23" s="28">
        <f t="shared" si="2"/>
        <v>0</v>
      </c>
      <c r="G23" s="28">
        <f t="shared" si="3"/>
        <v>1500</v>
      </c>
      <c r="H23" s="28">
        <f t="shared" si="0"/>
        <v>-1500</v>
      </c>
      <c r="I23" s="29">
        <f t="shared" si="1"/>
        <v>0</v>
      </c>
    </row>
    <row r="24" spans="1:9" ht="15">
      <c r="A24" s="6" t="s">
        <v>28</v>
      </c>
      <c r="B24" s="22">
        <v>4000</v>
      </c>
      <c r="C24" s="23">
        <v>1300</v>
      </c>
      <c r="D24" s="28">
        <v>1814</v>
      </c>
      <c r="E24" s="28">
        <v>816.75</v>
      </c>
      <c r="F24" s="28">
        <f t="shared" si="2"/>
        <v>997.25</v>
      </c>
      <c r="G24" s="28">
        <f t="shared" si="3"/>
        <v>2700</v>
      </c>
      <c r="H24" s="28">
        <f t="shared" si="0"/>
        <v>-1702.75</v>
      </c>
      <c r="I24" s="29">
        <f t="shared" si="1"/>
        <v>0.3693518518518519</v>
      </c>
    </row>
    <row r="25" spans="1:9" ht="15">
      <c r="A25" s="6" t="s">
        <v>29</v>
      </c>
      <c r="B25" s="22">
        <v>1850</v>
      </c>
      <c r="C25" s="23">
        <v>0</v>
      </c>
      <c r="D25" s="28">
        <v>1790.08</v>
      </c>
      <c r="E25" s="28"/>
      <c r="F25" s="28">
        <f t="shared" si="2"/>
        <v>1790.08</v>
      </c>
      <c r="G25" s="28">
        <f t="shared" si="3"/>
        <v>1850</v>
      </c>
      <c r="H25" s="28">
        <f t="shared" si="0"/>
        <v>-59.92000000000007</v>
      </c>
      <c r="I25" s="29">
        <f t="shared" si="1"/>
        <v>0.9676108108108108</v>
      </c>
    </row>
    <row r="26" spans="1:9" ht="15">
      <c r="A26" s="6" t="s">
        <v>30</v>
      </c>
      <c r="B26" s="22">
        <v>5000</v>
      </c>
      <c r="C26" s="23">
        <v>4500</v>
      </c>
      <c r="D26" s="28">
        <v>2720</v>
      </c>
      <c r="E26" s="28"/>
      <c r="F26" s="28">
        <f t="shared" si="2"/>
        <v>2720</v>
      </c>
      <c r="G26" s="28">
        <f t="shared" si="3"/>
        <v>500</v>
      </c>
      <c r="H26" s="28">
        <f t="shared" si="0"/>
        <v>2220</v>
      </c>
      <c r="I26" s="29">
        <f t="shared" si="1"/>
        <v>5.44</v>
      </c>
    </row>
    <row r="27" spans="1:9" ht="15">
      <c r="A27" s="6" t="s">
        <v>31</v>
      </c>
      <c r="B27" s="30">
        <f>SUM(B17:B26)</f>
        <v>26200</v>
      </c>
      <c r="C27" s="30">
        <f>SUM(C17:C26)</f>
        <v>12550</v>
      </c>
      <c r="D27" s="42">
        <f>SUM(D17:D26)</f>
        <v>12969.4</v>
      </c>
      <c r="E27" s="42">
        <f>SUM(E17:E26)</f>
        <v>4239.55</v>
      </c>
      <c r="F27" s="31">
        <f>((((((((((F16)+(F17))+(F18))+(F19))+(F20))+(F21))+(F22))+(F23))+(F24))+(F25))+(F26)</f>
        <v>8729.849999999999</v>
      </c>
      <c r="G27" s="31">
        <f>SUM(G17:G26)</f>
        <v>13650</v>
      </c>
      <c r="H27" s="31">
        <f t="shared" si="0"/>
        <v>-4920.1500000000015</v>
      </c>
      <c r="I27" s="32">
        <f t="shared" si="1"/>
        <v>0.6395494505494504</v>
      </c>
    </row>
    <row r="28" spans="1:9" ht="15">
      <c r="A28" s="6" t="s">
        <v>32</v>
      </c>
      <c r="B28" s="22"/>
      <c r="C28" s="23"/>
      <c r="D28" s="28"/>
      <c r="E28" s="28"/>
      <c r="F28" s="33"/>
      <c r="G28" s="33"/>
      <c r="H28" s="28">
        <f t="shared" si="0"/>
        <v>0</v>
      </c>
      <c r="I28" s="29">
        <f t="shared" si="1"/>
      </c>
    </row>
    <row r="29" spans="1:9" ht="15">
      <c r="A29" s="6" t="s">
        <v>33</v>
      </c>
      <c r="B29" s="22">
        <v>4000</v>
      </c>
      <c r="C29" s="23">
        <v>3000</v>
      </c>
      <c r="D29" s="28"/>
      <c r="E29" s="28"/>
      <c r="F29" s="33"/>
      <c r="G29" s="28">
        <f>B29-C29</f>
        <v>1000</v>
      </c>
      <c r="H29" s="28">
        <f t="shared" si="0"/>
        <v>-1000</v>
      </c>
      <c r="I29" s="29">
        <f t="shared" si="1"/>
        <v>0</v>
      </c>
    </row>
    <row r="30" spans="1:9" ht="15">
      <c r="A30" s="6" t="s">
        <v>34</v>
      </c>
      <c r="B30" s="22">
        <v>3300</v>
      </c>
      <c r="C30" s="23">
        <v>2300</v>
      </c>
      <c r="D30" s="28">
        <v>3285</v>
      </c>
      <c r="E30" s="28">
        <v>1930.89</v>
      </c>
      <c r="F30" s="28">
        <f>D30-E30</f>
        <v>1354.11</v>
      </c>
      <c r="G30" s="28">
        <f>B30-C30</f>
        <v>1000</v>
      </c>
      <c r="H30" s="28">
        <f t="shared" si="0"/>
        <v>354.1099999999999</v>
      </c>
      <c r="I30" s="29">
        <f t="shared" si="1"/>
        <v>1.35411</v>
      </c>
    </row>
    <row r="31" spans="1:9" ht="15">
      <c r="A31" s="6" t="s">
        <v>35</v>
      </c>
      <c r="B31" s="30">
        <f>SUM(B29:B30)</f>
        <v>7300</v>
      </c>
      <c r="C31" s="30">
        <f>SUM(C29:C30)</f>
        <v>5300</v>
      </c>
      <c r="D31" s="42">
        <f>SUM(D29:D30)</f>
        <v>3285</v>
      </c>
      <c r="E31" s="42">
        <f>SUM(E29:E30)</f>
        <v>1930.89</v>
      </c>
      <c r="F31" s="31">
        <f>((F28)+(F29))+(F30)</f>
        <v>1354.11</v>
      </c>
      <c r="G31" s="31">
        <f>SUM(G29:G30)</f>
        <v>2000</v>
      </c>
      <c r="H31" s="31">
        <f t="shared" si="0"/>
        <v>-645.8900000000001</v>
      </c>
      <c r="I31" s="32">
        <f t="shared" si="1"/>
        <v>0.677055</v>
      </c>
    </row>
    <row r="32" spans="1:9" ht="15">
      <c r="A32" s="6" t="s">
        <v>36</v>
      </c>
      <c r="B32" s="22"/>
      <c r="C32" s="23"/>
      <c r="D32" s="28"/>
      <c r="E32" s="28"/>
      <c r="F32" s="33"/>
      <c r="G32" s="33"/>
      <c r="H32" s="28">
        <f t="shared" si="0"/>
        <v>0</v>
      </c>
      <c r="I32" s="29">
        <f t="shared" si="1"/>
      </c>
    </row>
    <row r="33" spans="1:9" ht="15">
      <c r="A33" s="6" t="s">
        <v>37</v>
      </c>
      <c r="B33" s="22">
        <v>600</v>
      </c>
      <c r="C33" s="23">
        <v>0</v>
      </c>
      <c r="D33" s="28"/>
      <c r="E33" s="28">
        <v>85</v>
      </c>
      <c r="F33" s="28">
        <f>D33-E33</f>
        <v>-85</v>
      </c>
      <c r="G33" s="28">
        <f>B33-C33</f>
        <v>600</v>
      </c>
      <c r="H33" s="28">
        <f t="shared" si="0"/>
        <v>-685</v>
      </c>
      <c r="I33" s="29">
        <f t="shared" si="1"/>
        <v>-0.14166666666666666</v>
      </c>
    </row>
    <row r="34" spans="1:9" ht="15" hidden="1">
      <c r="A34" s="21" t="s">
        <v>38</v>
      </c>
      <c r="C34" s="23">
        <v>0</v>
      </c>
      <c r="D34" s="28"/>
      <c r="E34" s="28">
        <v>0</v>
      </c>
      <c r="F34" s="28">
        <f>D34-E34</f>
        <v>0</v>
      </c>
      <c r="G34" s="28">
        <f aca="true" t="shared" si="4" ref="G34:G43">B34-C34</f>
        <v>0</v>
      </c>
      <c r="H34" s="28">
        <f t="shared" si="0"/>
        <v>0</v>
      </c>
      <c r="I34" s="29">
        <f t="shared" si="1"/>
      </c>
    </row>
    <row r="35" spans="1:9" ht="15">
      <c r="A35" s="21" t="s">
        <v>39</v>
      </c>
      <c r="B35" s="22">
        <v>1500</v>
      </c>
      <c r="C35" s="23">
        <v>0</v>
      </c>
      <c r="D35" s="28">
        <v>1584</v>
      </c>
      <c r="E35" s="28">
        <v>0</v>
      </c>
      <c r="F35" s="28">
        <f>D35-E35</f>
        <v>1584</v>
      </c>
      <c r="G35" s="28">
        <f>B35-C35</f>
        <v>1500</v>
      </c>
      <c r="H35" s="28">
        <f t="shared" si="0"/>
        <v>84</v>
      </c>
      <c r="I35" s="29">
        <f t="shared" si="1"/>
        <v>1.056</v>
      </c>
    </row>
    <row r="36" spans="1:9" ht="15">
      <c r="A36" s="6" t="s">
        <v>40</v>
      </c>
      <c r="B36" s="22">
        <v>2000</v>
      </c>
      <c r="D36" s="28">
        <v>90</v>
      </c>
      <c r="E36" s="28"/>
      <c r="F36" s="28">
        <f aca="true" t="shared" si="5" ref="F36:F43">D36-E36</f>
        <v>90</v>
      </c>
      <c r="G36" s="28">
        <f t="shared" si="4"/>
        <v>2000</v>
      </c>
      <c r="H36" s="28">
        <f t="shared" si="0"/>
        <v>-1910</v>
      </c>
      <c r="I36" s="29">
        <f t="shared" si="1"/>
        <v>0.045</v>
      </c>
    </row>
    <row r="37" spans="1:9" ht="15">
      <c r="A37" s="6" t="s">
        <v>41</v>
      </c>
      <c r="B37" s="22">
        <v>0</v>
      </c>
      <c r="C37" s="23">
        <v>3500</v>
      </c>
      <c r="D37" s="28">
        <v>3940.65</v>
      </c>
      <c r="E37" s="28">
        <v>4606.12</v>
      </c>
      <c r="F37" s="28">
        <f t="shared" si="5"/>
        <v>-665.4699999999998</v>
      </c>
      <c r="G37" s="28">
        <f t="shared" si="4"/>
        <v>-3500</v>
      </c>
      <c r="H37" s="28">
        <f t="shared" si="0"/>
        <v>2834.53</v>
      </c>
      <c r="I37" s="29">
        <f t="shared" si="1"/>
        <v>0.19013428571428564</v>
      </c>
    </row>
    <row r="38" spans="1:9" ht="15">
      <c r="A38" s="21" t="s">
        <v>42</v>
      </c>
      <c r="B38" s="22"/>
      <c r="C38" s="23">
        <v>500</v>
      </c>
      <c r="D38" s="28"/>
      <c r="E38" s="28">
        <v>113.08</v>
      </c>
      <c r="F38" s="28">
        <f t="shared" si="5"/>
        <v>-113.08</v>
      </c>
      <c r="G38" s="28">
        <f t="shared" si="4"/>
        <v>-500</v>
      </c>
      <c r="H38" s="28">
        <f t="shared" si="0"/>
        <v>386.92</v>
      </c>
      <c r="I38" s="29">
        <f t="shared" si="1"/>
        <v>0.22616</v>
      </c>
    </row>
    <row r="39" spans="1:9" ht="15">
      <c r="A39" s="6" t="s">
        <v>43</v>
      </c>
      <c r="B39" s="22">
        <v>500</v>
      </c>
      <c r="C39" s="23">
        <v>0</v>
      </c>
      <c r="D39" s="28">
        <v>350</v>
      </c>
      <c r="E39" s="28">
        <v>120.22</v>
      </c>
      <c r="F39" s="28">
        <f t="shared" si="5"/>
        <v>229.78</v>
      </c>
      <c r="G39" s="28">
        <f t="shared" si="4"/>
        <v>500</v>
      </c>
      <c r="H39" s="28">
        <f t="shared" si="0"/>
        <v>-270.22</v>
      </c>
      <c r="I39" s="29">
        <f t="shared" si="1"/>
        <v>0.45956</v>
      </c>
    </row>
    <row r="40" spans="1:9" ht="15">
      <c r="A40" s="6" t="s">
        <v>44</v>
      </c>
      <c r="B40" s="22">
        <v>0</v>
      </c>
      <c r="C40" s="23">
        <v>1000</v>
      </c>
      <c r="D40" s="28"/>
      <c r="E40" s="28">
        <v>135</v>
      </c>
      <c r="F40" s="28">
        <f t="shared" si="5"/>
        <v>-135</v>
      </c>
      <c r="G40" s="28">
        <f t="shared" si="4"/>
        <v>-1000</v>
      </c>
      <c r="H40" s="28">
        <f t="shared" si="0"/>
        <v>865</v>
      </c>
      <c r="I40" s="29">
        <f t="shared" si="1"/>
        <v>0.135</v>
      </c>
    </row>
    <row r="41" spans="1:9" ht="15">
      <c r="A41" s="6" t="s">
        <v>45</v>
      </c>
      <c r="B41" s="22">
        <v>200</v>
      </c>
      <c r="C41" s="23">
        <v>0</v>
      </c>
      <c r="D41" s="28"/>
      <c r="E41" s="28"/>
      <c r="F41" s="28">
        <f t="shared" si="5"/>
        <v>0</v>
      </c>
      <c r="G41" s="28">
        <f t="shared" si="4"/>
        <v>200</v>
      </c>
      <c r="H41" s="28">
        <f t="shared" si="0"/>
        <v>-200</v>
      </c>
      <c r="I41" s="29">
        <f t="shared" si="1"/>
        <v>0</v>
      </c>
    </row>
    <row r="42" spans="1:9" ht="15">
      <c r="A42" s="6" t="s">
        <v>46</v>
      </c>
      <c r="B42" s="22">
        <v>100</v>
      </c>
      <c r="C42" s="23">
        <v>0</v>
      </c>
      <c r="D42" s="28">
        <v>465</v>
      </c>
      <c r="E42" s="28"/>
      <c r="F42" s="28">
        <f t="shared" si="5"/>
        <v>465</v>
      </c>
      <c r="G42" s="28">
        <f t="shared" si="4"/>
        <v>100</v>
      </c>
      <c r="H42" s="28">
        <f t="shared" si="0"/>
        <v>365</v>
      </c>
      <c r="I42" s="29">
        <f t="shared" si="1"/>
        <v>4.65</v>
      </c>
    </row>
    <row r="43" spans="1:9" ht="15">
      <c r="A43" s="6" t="s">
        <v>47</v>
      </c>
      <c r="B43" s="22">
        <v>100</v>
      </c>
      <c r="C43" s="23">
        <v>0</v>
      </c>
      <c r="D43" s="28"/>
      <c r="E43" s="28"/>
      <c r="F43" s="28">
        <f t="shared" si="5"/>
        <v>0</v>
      </c>
      <c r="G43" s="28">
        <f t="shared" si="4"/>
        <v>100</v>
      </c>
      <c r="H43" s="28">
        <f t="shared" si="0"/>
        <v>-100</v>
      </c>
      <c r="I43" s="29">
        <f t="shared" si="1"/>
        <v>0</v>
      </c>
    </row>
    <row r="44" spans="1:9" ht="15">
      <c r="A44" s="6" t="s">
        <v>48</v>
      </c>
      <c r="B44" s="30">
        <f aca="true" t="shared" si="6" ref="B44:G44">SUM(B33:B43)</f>
        <v>5000</v>
      </c>
      <c r="C44" s="30">
        <f t="shared" si="6"/>
        <v>5000</v>
      </c>
      <c r="D44" s="42">
        <f t="shared" si="6"/>
        <v>6429.65</v>
      </c>
      <c r="E44" s="42">
        <f t="shared" si="6"/>
        <v>5059.42</v>
      </c>
      <c r="F44" s="31">
        <f t="shared" si="6"/>
        <v>1370.2300000000002</v>
      </c>
      <c r="G44" s="31">
        <f t="shared" si="6"/>
        <v>0</v>
      </c>
      <c r="H44" s="31">
        <f t="shared" si="0"/>
        <v>1370.2300000000002</v>
      </c>
      <c r="I44" s="32">
        <f t="shared" si="1"/>
      </c>
    </row>
    <row r="45" spans="1:9" ht="15">
      <c r="A45" s="6" t="s">
        <v>49</v>
      </c>
      <c r="B45" s="22"/>
      <c r="D45" s="28"/>
      <c r="E45" s="28"/>
      <c r="F45" s="33"/>
      <c r="G45" s="33"/>
      <c r="H45" s="28">
        <f t="shared" si="0"/>
        <v>0</v>
      </c>
      <c r="I45" s="29">
        <f t="shared" si="1"/>
      </c>
    </row>
    <row r="46" spans="1:9" ht="15">
      <c r="A46" s="6" t="s">
        <v>50</v>
      </c>
      <c r="B46" s="22">
        <v>0</v>
      </c>
      <c r="C46" s="23">
        <v>500</v>
      </c>
      <c r="D46" s="28"/>
      <c r="E46" s="28"/>
      <c r="F46" s="28">
        <f>D46-E46</f>
        <v>0</v>
      </c>
      <c r="G46" s="28">
        <f aca="true" t="shared" si="7" ref="G46:G56">B46-C46</f>
        <v>-500</v>
      </c>
      <c r="H46" s="28">
        <f t="shared" si="0"/>
        <v>500</v>
      </c>
      <c r="I46" s="29">
        <f t="shared" si="1"/>
        <v>0</v>
      </c>
    </row>
    <row r="47" spans="1:9" ht="15">
      <c r="A47" s="6" t="s">
        <v>51</v>
      </c>
      <c r="B47" s="22">
        <v>0</v>
      </c>
      <c r="C47" s="23">
        <v>4000</v>
      </c>
      <c r="D47" s="28">
        <v>1388.3</v>
      </c>
      <c r="E47" s="28">
        <v>745</v>
      </c>
      <c r="F47" s="28">
        <f aca="true" t="shared" si="8" ref="F47:F56">D47-E47</f>
        <v>643.3</v>
      </c>
      <c r="G47" s="28">
        <f t="shared" si="7"/>
        <v>-4000</v>
      </c>
      <c r="H47" s="28">
        <f t="shared" si="0"/>
        <v>4643.3</v>
      </c>
      <c r="I47" s="29">
        <f t="shared" si="1"/>
        <v>-0.160825</v>
      </c>
    </row>
    <row r="48" spans="1:9" ht="15">
      <c r="A48" s="6" t="s">
        <v>52</v>
      </c>
      <c r="B48" s="22">
        <v>0</v>
      </c>
      <c r="C48" s="23">
        <v>500</v>
      </c>
      <c r="D48" s="28"/>
      <c r="E48" s="28">
        <v>127.36</v>
      </c>
      <c r="F48" s="28">
        <f t="shared" si="8"/>
        <v>-127.36</v>
      </c>
      <c r="G48" s="28">
        <f t="shared" si="7"/>
        <v>-500</v>
      </c>
      <c r="H48" s="28">
        <f t="shared" si="0"/>
        <v>372.64</v>
      </c>
      <c r="I48" s="29">
        <f t="shared" si="1"/>
        <v>0.25472</v>
      </c>
    </row>
    <row r="49" spans="1:9" ht="15">
      <c r="A49" s="6" t="s">
        <v>53</v>
      </c>
      <c r="B49" s="22">
        <v>0</v>
      </c>
      <c r="C49" s="23">
        <v>3000</v>
      </c>
      <c r="D49" s="28"/>
      <c r="E49" s="28">
        <v>2302.8</v>
      </c>
      <c r="F49" s="28">
        <f t="shared" si="8"/>
        <v>-2302.8</v>
      </c>
      <c r="G49" s="28">
        <f t="shared" si="7"/>
        <v>-3000</v>
      </c>
      <c r="H49" s="28">
        <f t="shared" si="0"/>
        <v>697.1999999999998</v>
      </c>
      <c r="I49" s="29">
        <f t="shared" si="1"/>
        <v>0.7676000000000001</v>
      </c>
    </row>
    <row r="50" spans="1:9" ht="15">
      <c r="A50" s="6" t="s">
        <v>54</v>
      </c>
      <c r="B50" s="22">
        <v>0</v>
      </c>
      <c r="C50" s="23">
        <v>500</v>
      </c>
      <c r="D50" s="28"/>
      <c r="E50" s="28">
        <v>0</v>
      </c>
      <c r="F50" s="28">
        <f t="shared" si="8"/>
        <v>0</v>
      </c>
      <c r="G50" s="28">
        <f t="shared" si="7"/>
        <v>-500</v>
      </c>
      <c r="H50" s="28">
        <f t="shared" si="0"/>
        <v>500</v>
      </c>
      <c r="I50" s="29">
        <f t="shared" si="1"/>
        <v>0</v>
      </c>
    </row>
    <row r="51" spans="1:9" ht="15">
      <c r="A51" s="6" t="s">
        <v>55</v>
      </c>
      <c r="B51" s="22">
        <v>0</v>
      </c>
      <c r="C51" s="23">
        <v>9000</v>
      </c>
      <c r="D51" s="28"/>
      <c r="E51" s="28">
        <v>5265.06</v>
      </c>
      <c r="F51" s="28">
        <f t="shared" si="8"/>
        <v>-5265.06</v>
      </c>
      <c r="G51" s="28">
        <f t="shared" si="7"/>
        <v>-9000</v>
      </c>
      <c r="H51" s="28">
        <f t="shared" si="0"/>
        <v>3734.9399999999996</v>
      </c>
      <c r="I51" s="29">
        <f t="shared" si="1"/>
        <v>0.5850066666666667</v>
      </c>
    </row>
    <row r="52" spans="1:9" ht="15">
      <c r="A52" s="6" t="s">
        <v>56</v>
      </c>
      <c r="B52" s="22">
        <v>0</v>
      </c>
      <c r="C52" s="23">
        <v>0</v>
      </c>
      <c r="D52" s="28"/>
      <c r="E52" s="28"/>
      <c r="F52" s="28">
        <f t="shared" si="8"/>
        <v>0</v>
      </c>
      <c r="G52" s="28">
        <f t="shared" si="7"/>
        <v>0</v>
      </c>
      <c r="H52" s="28">
        <f t="shared" si="0"/>
        <v>0</v>
      </c>
      <c r="I52" s="29">
        <f t="shared" si="1"/>
      </c>
    </row>
    <row r="53" spans="1:9" ht="15">
      <c r="A53" s="6" t="s">
        <v>57</v>
      </c>
      <c r="B53" s="22">
        <v>0</v>
      </c>
      <c r="C53" s="23">
        <v>500</v>
      </c>
      <c r="D53" s="28"/>
      <c r="E53" s="28">
        <v>500</v>
      </c>
      <c r="F53" s="28">
        <f t="shared" si="8"/>
        <v>-500</v>
      </c>
      <c r="G53" s="28">
        <f t="shared" si="7"/>
        <v>-500</v>
      </c>
      <c r="H53" s="28">
        <f t="shared" si="0"/>
        <v>0</v>
      </c>
      <c r="I53" s="29">
        <f t="shared" si="1"/>
        <v>1</v>
      </c>
    </row>
    <row r="54" spans="1:9" ht="15">
      <c r="A54" s="6" t="s">
        <v>58</v>
      </c>
      <c r="B54" s="22">
        <v>0</v>
      </c>
      <c r="C54" s="23">
        <v>150</v>
      </c>
      <c r="D54" s="28"/>
      <c r="E54" s="28">
        <v>135.55</v>
      </c>
      <c r="F54" s="28">
        <f t="shared" si="8"/>
        <v>-135.55</v>
      </c>
      <c r="G54" s="28">
        <f t="shared" si="7"/>
        <v>-150</v>
      </c>
      <c r="H54" s="28">
        <f t="shared" si="0"/>
        <v>14.449999999999989</v>
      </c>
      <c r="I54" s="29">
        <f t="shared" si="1"/>
        <v>0.9036666666666667</v>
      </c>
    </row>
    <row r="55" spans="1:9" ht="15">
      <c r="A55" s="6" t="s">
        <v>59</v>
      </c>
      <c r="B55" s="22">
        <v>0</v>
      </c>
      <c r="C55" s="23">
        <v>8600</v>
      </c>
      <c r="D55" s="28"/>
      <c r="E55" s="28">
        <v>6171.21</v>
      </c>
      <c r="F55" s="28">
        <f t="shared" si="8"/>
        <v>-6171.21</v>
      </c>
      <c r="G55" s="28">
        <f t="shared" si="7"/>
        <v>-8600</v>
      </c>
      <c r="H55" s="28">
        <f t="shared" si="0"/>
        <v>2428.79</v>
      </c>
      <c r="I55" s="29">
        <f t="shared" si="1"/>
        <v>0.7175825581395349</v>
      </c>
    </row>
    <row r="56" spans="1:9" ht="15">
      <c r="A56" s="6" t="s">
        <v>60</v>
      </c>
      <c r="B56" s="22">
        <v>0</v>
      </c>
      <c r="C56" s="23">
        <v>6000</v>
      </c>
      <c r="D56" s="28"/>
      <c r="E56" s="28">
        <v>5944.45</v>
      </c>
      <c r="F56" s="28">
        <f t="shared" si="8"/>
        <v>-5944.45</v>
      </c>
      <c r="G56" s="28">
        <f t="shared" si="7"/>
        <v>-6000</v>
      </c>
      <c r="H56" s="28">
        <f t="shared" si="0"/>
        <v>55.55000000000018</v>
      </c>
      <c r="I56" s="29">
        <f t="shared" si="1"/>
        <v>0.9907416666666666</v>
      </c>
    </row>
    <row r="57" spans="1:9" ht="15">
      <c r="A57" s="6" t="s">
        <v>61</v>
      </c>
      <c r="B57" s="30">
        <f>SUM(B46:B56)</f>
        <v>0</v>
      </c>
      <c r="C57" s="30">
        <f>SUM(C46:C56)</f>
        <v>32750</v>
      </c>
      <c r="D57" s="42">
        <f>SUM(D46:D56)</f>
        <v>1388.3</v>
      </c>
      <c r="E57" s="42">
        <f>SUM(E46:E56)</f>
        <v>21191.43</v>
      </c>
      <c r="F57" s="31">
        <f>(((((((((((F45)+(F46))+(F47))+(F48))+(F49))+(F50))+(F51))+(F52))+(F53))+(F54))+(F55))+(F56)</f>
        <v>-19803.13</v>
      </c>
      <c r="G57" s="31">
        <f>SUM(G46:G56)</f>
        <v>-32750</v>
      </c>
      <c r="H57" s="31">
        <f t="shared" si="0"/>
        <v>12946.869999999999</v>
      </c>
      <c r="I57" s="32">
        <f t="shared" si="1"/>
        <v>0.6046757251908397</v>
      </c>
    </row>
    <row r="58" spans="1:9" ht="15">
      <c r="A58" s="6" t="s">
        <v>62</v>
      </c>
      <c r="B58" s="22"/>
      <c r="D58" s="28"/>
      <c r="E58" s="28"/>
      <c r="F58" s="33"/>
      <c r="G58" s="33"/>
      <c r="H58" s="28">
        <f t="shared" si="0"/>
        <v>0</v>
      </c>
      <c r="I58" s="29">
        <f t="shared" si="1"/>
      </c>
    </row>
    <row r="59" spans="1:9" ht="15">
      <c r="A59" s="6" t="s">
        <v>63</v>
      </c>
      <c r="B59" s="22">
        <v>0</v>
      </c>
      <c r="C59" s="23">
        <v>4175</v>
      </c>
      <c r="D59" s="28"/>
      <c r="E59" s="28">
        <v>4857.99</v>
      </c>
      <c r="F59" s="28">
        <f aca="true" t="shared" si="9" ref="F59:F65">D59-E59</f>
        <v>-4857.99</v>
      </c>
      <c r="G59" s="28">
        <f aca="true" t="shared" si="10" ref="G59:G65">B59-C59</f>
        <v>-4175</v>
      </c>
      <c r="H59" s="28">
        <f t="shared" si="0"/>
        <v>-682.9899999999998</v>
      </c>
      <c r="I59" s="29">
        <f t="shared" si="1"/>
        <v>1.1635904191616766</v>
      </c>
    </row>
    <row r="60" spans="1:9" ht="15">
      <c r="A60" s="6" t="s">
        <v>64</v>
      </c>
      <c r="B60" s="22">
        <v>0</v>
      </c>
      <c r="C60" s="23">
        <v>1000</v>
      </c>
      <c r="D60" s="28">
        <v>5207</v>
      </c>
      <c r="E60" s="28">
        <v>3965</v>
      </c>
      <c r="F60" s="28">
        <f t="shared" si="9"/>
        <v>1242</v>
      </c>
      <c r="G60" s="28">
        <f t="shared" si="10"/>
        <v>-1000</v>
      </c>
      <c r="H60" s="28">
        <f t="shared" si="0"/>
        <v>2242</v>
      </c>
      <c r="I60" s="29">
        <f t="shared" si="1"/>
        <v>-1.242</v>
      </c>
    </row>
    <row r="61" spans="1:9" ht="15">
      <c r="A61" s="6" t="s">
        <v>65</v>
      </c>
      <c r="B61" s="22">
        <v>0</v>
      </c>
      <c r="C61" s="23">
        <v>2000</v>
      </c>
      <c r="D61" s="28">
        <v>2981</v>
      </c>
      <c r="E61" s="28">
        <v>2981</v>
      </c>
      <c r="F61" s="28">
        <f t="shared" si="9"/>
        <v>0</v>
      </c>
      <c r="G61" s="28">
        <f t="shared" si="10"/>
        <v>-2000</v>
      </c>
      <c r="H61" s="28">
        <f t="shared" si="0"/>
        <v>2000</v>
      </c>
      <c r="I61" s="29">
        <f t="shared" si="1"/>
        <v>0</v>
      </c>
    </row>
    <row r="62" spans="1:9" ht="15">
      <c r="A62" s="6" t="s">
        <v>66</v>
      </c>
      <c r="B62" s="22">
        <v>0</v>
      </c>
      <c r="C62" s="23">
        <v>3150</v>
      </c>
      <c r="D62" s="28"/>
      <c r="E62" s="28">
        <v>1858.45</v>
      </c>
      <c r="F62" s="28">
        <f t="shared" si="9"/>
        <v>-1858.45</v>
      </c>
      <c r="G62" s="28">
        <f t="shared" si="10"/>
        <v>-3150</v>
      </c>
      <c r="H62" s="28">
        <f t="shared" si="0"/>
        <v>1291.55</v>
      </c>
      <c r="I62" s="29">
        <f t="shared" si="1"/>
        <v>0.5899841269841269</v>
      </c>
    </row>
    <row r="63" spans="1:9" ht="15">
      <c r="A63" s="6" t="s">
        <v>67</v>
      </c>
      <c r="B63" s="22">
        <v>0</v>
      </c>
      <c r="C63" s="23">
        <v>500</v>
      </c>
      <c r="D63" s="28"/>
      <c r="E63" s="28"/>
      <c r="F63" s="28">
        <f t="shared" si="9"/>
        <v>0</v>
      </c>
      <c r="G63" s="28">
        <f t="shared" si="10"/>
        <v>-500</v>
      </c>
      <c r="H63" s="28">
        <f t="shared" si="0"/>
        <v>500</v>
      </c>
      <c r="I63" s="29">
        <f t="shared" si="1"/>
        <v>0</v>
      </c>
    </row>
    <row r="64" spans="1:9" ht="15">
      <c r="A64" s="6" t="s">
        <v>68</v>
      </c>
      <c r="B64" s="22">
        <v>0</v>
      </c>
      <c r="C64" s="23">
        <v>300</v>
      </c>
      <c r="D64" s="28"/>
      <c r="E64" s="28"/>
      <c r="F64" s="28">
        <f t="shared" si="9"/>
        <v>0</v>
      </c>
      <c r="G64" s="28">
        <f t="shared" si="10"/>
        <v>-300</v>
      </c>
      <c r="H64" s="28">
        <f t="shared" si="0"/>
        <v>300</v>
      </c>
      <c r="I64" s="29">
        <f t="shared" si="1"/>
        <v>0</v>
      </c>
    </row>
    <row r="65" spans="1:9" ht="15">
      <c r="A65" s="6" t="s">
        <v>69</v>
      </c>
      <c r="B65" s="22">
        <v>0</v>
      </c>
      <c r="C65" s="23">
        <v>500</v>
      </c>
      <c r="D65" s="28"/>
      <c r="E65" s="28">
        <v>295.15</v>
      </c>
      <c r="F65" s="28">
        <f t="shared" si="9"/>
        <v>-295.15</v>
      </c>
      <c r="G65" s="28">
        <f t="shared" si="10"/>
        <v>-500</v>
      </c>
      <c r="H65" s="28">
        <f t="shared" si="0"/>
        <v>204.85000000000002</v>
      </c>
      <c r="I65" s="29">
        <f t="shared" si="1"/>
        <v>0.5902999999999999</v>
      </c>
    </row>
    <row r="66" spans="1:9" ht="15">
      <c r="A66" s="6" t="s">
        <v>70</v>
      </c>
      <c r="B66" s="30">
        <f>SUM(B59:B65)</f>
        <v>0</v>
      </c>
      <c r="C66" s="30">
        <f>SUM(C59:C65)</f>
        <v>11625</v>
      </c>
      <c r="D66" s="42">
        <f>SUM(D59:D65)</f>
        <v>8188</v>
      </c>
      <c r="E66" s="42">
        <f>SUM(E59:E65)</f>
        <v>13957.59</v>
      </c>
      <c r="F66" s="31">
        <f>(((((((F58)+(F59))+(F60))+(F61))+(F62))+(F63))+(F64))+(F65)</f>
        <v>-5769.589999999999</v>
      </c>
      <c r="G66" s="31">
        <f>SUM(G59:G65)</f>
        <v>-11625</v>
      </c>
      <c r="H66" s="31">
        <f t="shared" si="0"/>
        <v>5855.410000000001</v>
      </c>
      <c r="I66" s="32">
        <f t="shared" si="1"/>
        <v>0.49630881720430103</v>
      </c>
    </row>
    <row r="67" spans="1:9" ht="15">
      <c r="A67" s="6" t="s">
        <v>71</v>
      </c>
      <c r="B67" s="22"/>
      <c r="D67" s="28"/>
      <c r="E67" s="28"/>
      <c r="F67" s="33"/>
      <c r="G67" s="33"/>
      <c r="H67" s="28">
        <f t="shared" si="0"/>
        <v>0</v>
      </c>
      <c r="I67" s="29">
        <f t="shared" si="1"/>
      </c>
    </row>
    <row r="68" spans="1:9" ht="15">
      <c r="A68" s="6" t="s">
        <v>72</v>
      </c>
      <c r="B68" s="22">
        <v>0</v>
      </c>
      <c r="C68" s="23">
        <v>1200</v>
      </c>
      <c r="D68" s="28">
        <v>3.83</v>
      </c>
      <c r="E68" s="28">
        <v>821.34</v>
      </c>
      <c r="F68" s="28">
        <f aca="true" t="shared" si="11" ref="F68:F80">D68-E68</f>
        <v>-817.51</v>
      </c>
      <c r="G68" s="28">
        <f aca="true" t="shared" si="12" ref="G68:G80">B68-C68</f>
        <v>-1200</v>
      </c>
      <c r="H68" s="28">
        <f t="shared" si="0"/>
        <v>382.49</v>
      </c>
      <c r="I68" s="29">
        <f t="shared" si="1"/>
        <v>0.6812583333333333</v>
      </c>
    </row>
    <row r="69" spans="1:9" ht="15">
      <c r="A69" s="6" t="s">
        <v>73</v>
      </c>
      <c r="B69" s="22">
        <v>0</v>
      </c>
      <c r="C69" s="23">
        <v>2500</v>
      </c>
      <c r="D69" s="28">
        <v>27.5</v>
      </c>
      <c r="E69" s="28">
        <f>1686.79</f>
        <v>1686.79</v>
      </c>
      <c r="F69" s="28">
        <f t="shared" si="11"/>
        <v>-1659.29</v>
      </c>
      <c r="G69" s="28">
        <f t="shared" si="12"/>
        <v>-2500</v>
      </c>
      <c r="H69" s="28">
        <f t="shared" si="0"/>
        <v>840.71</v>
      </c>
      <c r="I69" s="29">
        <f t="shared" si="1"/>
        <v>0.663716</v>
      </c>
    </row>
    <row r="70" spans="1:9" ht="15">
      <c r="A70" s="6" t="s">
        <v>74</v>
      </c>
      <c r="B70" s="22">
        <v>0</v>
      </c>
      <c r="C70" s="23">
        <v>1000</v>
      </c>
      <c r="D70" s="28"/>
      <c r="E70" s="28">
        <v>1109</v>
      </c>
      <c r="F70" s="28">
        <f t="shared" si="11"/>
        <v>-1109</v>
      </c>
      <c r="G70" s="28">
        <f t="shared" si="12"/>
        <v>-1000</v>
      </c>
      <c r="H70" s="28">
        <f aca="true" t="shared" si="13" ref="H70:H93">(F70)-(G70)</f>
        <v>-109</v>
      </c>
      <c r="I70" s="29">
        <f aca="true" t="shared" si="14" ref="I70:I93">IF(G70=0,"",(F70)/(G70))</f>
        <v>1.109</v>
      </c>
    </row>
    <row r="71" spans="1:9" ht="15">
      <c r="A71" s="6" t="s">
        <v>75</v>
      </c>
      <c r="B71" s="22">
        <v>0</v>
      </c>
      <c r="C71" s="23">
        <v>1900</v>
      </c>
      <c r="D71" s="28"/>
      <c r="E71" s="28">
        <v>2457.33</v>
      </c>
      <c r="F71" s="28">
        <f t="shared" si="11"/>
        <v>-2457.33</v>
      </c>
      <c r="G71" s="28">
        <f t="shared" si="12"/>
        <v>-1900</v>
      </c>
      <c r="H71" s="28">
        <f t="shared" si="13"/>
        <v>-557.3299999999999</v>
      </c>
      <c r="I71" s="29">
        <f t="shared" si="14"/>
        <v>1.2933315789473683</v>
      </c>
    </row>
    <row r="72" spans="1:9" ht="15">
      <c r="A72" s="6" t="s">
        <v>76</v>
      </c>
      <c r="B72" s="22">
        <v>0</v>
      </c>
      <c r="C72" s="23">
        <v>15000</v>
      </c>
      <c r="D72" s="28"/>
      <c r="E72" s="28">
        <v>3000</v>
      </c>
      <c r="F72" s="28">
        <f t="shared" si="11"/>
        <v>-3000</v>
      </c>
      <c r="G72" s="28">
        <f t="shared" si="12"/>
        <v>-15000</v>
      </c>
      <c r="H72" s="28">
        <f t="shared" si="13"/>
        <v>12000</v>
      </c>
      <c r="I72" s="29">
        <f t="shared" si="14"/>
        <v>0.2</v>
      </c>
    </row>
    <row r="73" spans="1:9" ht="15">
      <c r="A73" s="6" t="s">
        <v>77</v>
      </c>
      <c r="B73" s="22">
        <v>0</v>
      </c>
      <c r="C73" s="23">
        <v>200</v>
      </c>
      <c r="D73" s="28"/>
      <c r="E73" s="28">
        <v>156.15</v>
      </c>
      <c r="F73" s="28">
        <f t="shared" si="11"/>
        <v>-156.15</v>
      </c>
      <c r="G73" s="28">
        <f t="shared" si="12"/>
        <v>-200</v>
      </c>
      <c r="H73" s="28">
        <f t="shared" si="13"/>
        <v>43.849999999999994</v>
      </c>
      <c r="I73" s="29">
        <f t="shared" si="14"/>
        <v>0.78075</v>
      </c>
    </row>
    <row r="74" spans="1:9" ht="15">
      <c r="A74" s="6" t="s">
        <v>78</v>
      </c>
      <c r="B74" s="22">
        <v>0</v>
      </c>
      <c r="C74" s="23">
        <v>300</v>
      </c>
      <c r="D74" s="28"/>
      <c r="E74" s="28">
        <v>277</v>
      </c>
      <c r="F74" s="28">
        <f t="shared" si="11"/>
        <v>-277</v>
      </c>
      <c r="G74" s="28">
        <f t="shared" si="12"/>
        <v>-300</v>
      </c>
      <c r="H74" s="28">
        <f t="shared" si="13"/>
        <v>23</v>
      </c>
      <c r="I74" s="29">
        <f t="shared" si="14"/>
        <v>0.9233333333333333</v>
      </c>
    </row>
    <row r="75" spans="1:9" ht="15">
      <c r="A75" s="6" t="s">
        <v>79</v>
      </c>
      <c r="B75" s="22">
        <v>0</v>
      </c>
      <c r="C75" s="23">
        <v>700</v>
      </c>
      <c r="D75" s="28"/>
      <c r="E75" s="28">
        <v>679.25</v>
      </c>
      <c r="F75" s="28">
        <f t="shared" si="11"/>
        <v>-679.25</v>
      </c>
      <c r="G75" s="28">
        <f t="shared" si="12"/>
        <v>-700</v>
      </c>
      <c r="H75" s="28">
        <f t="shared" si="13"/>
        <v>20.75</v>
      </c>
      <c r="I75" s="29">
        <f t="shared" si="14"/>
        <v>0.9703571428571428</v>
      </c>
    </row>
    <row r="76" spans="1:9" ht="15">
      <c r="A76" s="6" t="s">
        <v>80</v>
      </c>
      <c r="B76" s="22">
        <v>0</v>
      </c>
      <c r="C76" s="23">
        <v>1000</v>
      </c>
      <c r="D76" s="28"/>
      <c r="E76" s="28"/>
      <c r="F76" s="28">
        <f t="shared" si="11"/>
        <v>0</v>
      </c>
      <c r="G76" s="28">
        <f t="shared" si="12"/>
        <v>-1000</v>
      </c>
      <c r="H76" s="28">
        <f t="shared" si="13"/>
        <v>1000</v>
      </c>
      <c r="I76" s="29">
        <f t="shared" si="14"/>
        <v>0</v>
      </c>
    </row>
    <row r="77" spans="1:9" ht="15">
      <c r="A77" s="6" t="s">
        <v>81</v>
      </c>
      <c r="B77" s="22">
        <v>0</v>
      </c>
      <c r="C77" s="23">
        <v>550</v>
      </c>
      <c r="D77" s="28"/>
      <c r="E77" s="28">
        <v>550</v>
      </c>
      <c r="F77" s="28">
        <f t="shared" si="11"/>
        <v>-550</v>
      </c>
      <c r="G77" s="28">
        <f t="shared" si="12"/>
        <v>-550</v>
      </c>
      <c r="H77" s="28">
        <f t="shared" si="13"/>
        <v>0</v>
      </c>
      <c r="I77" s="29">
        <f t="shared" si="14"/>
        <v>1</v>
      </c>
    </row>
    <row r="78" spans="1:9" ht="15">
      <c r="A78" s="6" t="s">
        <v>82</v>
      </c>
      <c r="B78" s="22">
        <v>0</v>
      </c>
      <c r="C78" s="23">
        <v>4000</v>
      </c>
      <c r="D78" s="28"/>
      <c r="E78" s="28">
        <v>5626.17</v>
      </c>
      <c r="F78" s="28">
        <f t="shared" si="11"/>
        <v>-5626.17</v>
      </c>
      <c r="G78" s="28">
        <f t="shared" si="12"/>
        <v>-4000</v>
      </c>
      <c r="H78" s="28">
        <f t="shared" si="13"/>
        <v>-1626.17</v>
      </c>
      <c r="I78" s="29">
        <f t="shared" si="14"/>
        <v>1.4065425</v>
      </c>
    </row>
    <row r="79" spans="1:9" ht="15">
      <c r="A79" s="6" t="s">
        <v>83</v>
      </c>
      <c r="B79" s="22">
        <v>0</v>
      </c>
      <c r="C79" s="23">
        <v>1500</v>
      </c>
      <c r="D79" s="28"/>
      <c r="E79" s="28">
        <v>1657.96</v>
      </c>
      <c r="F79" s="28">
        <f t="shared" si="11"/>
        <v>-1657.96</v>
      </c>
      <c r="G79" s="28">
        <f t="shared" si="12"/>
        <v>-1500</v>
      </c>
      <c r="H79" s="28">
        <f t="shared" si="13"/>
        <v>-157.96000000000004</v>
      </c>
      <c r="I79" s="29">
        <f t="shared" si="14"/>
        <v>1.1053066666666667</v>
      </c>
    </row>
    <row r="80" spans="1:9" ht="15">
      <c r="A80" s="6" t="s">
        <v>84</v>
      </c>
      <c r="B80" s="22">
        <v>0</v>
      </c>
      <c r="C80" s="23">
        <v>500</v>
      </c>
      <c r="D80" s="28"/>
      <c r="E80" s="28">
        <v>748.92</v>
      </c>
      <c r="F80" s="28">
        <f t="shared" si="11"/>
        <v>-748.92</v>
      </c>
      <c r="G80" s="28">
        <f t="shared" si="12"/>
        <v>-500</v>
      </c>
      <c r="H80" s="28">
        <f t="shared" si="13"/>
        <v>-248.91999999999996</v>
      </c>
      <c r="I80" s="29">
        <f t="shared" si="14"/>
        <v>1.4978399999999998</v>
      </c>
    </row>
    <row r="81" spans="1:9" ht="15">
      <c r="A81" s="6" t="s">
        <v>85</v>
      </c>
      <c r="B81" s="30">
        <f>SUM(B68:B80)</f>
        <v>0</v>
      </c>
      <c r="C81" s="30">
        <f>SUM(C68:C80)</f>
        <v>30350</v>
      </c>
      <c r="D81" s="30">
        <f>SUM(D68:D80)</f>
        <v>31.33</v>
      </c>
      <c r="E81" s="42">
        <f>SUM(E68:E80)</f>
        <v>18769.909999999996</v>
      </c>
      <c r="F81" s="31">
        <f>(((((((((((((F67)+(F68))+(F69))+(F70))+(F71))+(F72))+(F73))+(F74))+(F75))+(F76))+(F77))+(F78))+(F79))+(F80)</f>
        <v>-18738.579999999998</v>
      </c>
      <c r="G81" s="31">
        <f>(((((((((((((G67)+(G68))+(G69))+(G70))+(G71))+(G72))+(G73))+(G74))+(G75))+(G76))+(G77))+(G78))+(G79))+(G80)</f>
        <v>-30350</v>
      </c>
      <c r="H81" s="31">
        <f t="shared" si="13"/>
        <v>11611.420000000002</v>
      </c>
      <c r="I81" s="32">
        <f t="shared" si="14"/>
        <v>0.6174161449752883</v>
      </c>
    </row>
    <row r="82" spans="1:9" ht="15">
      <c r="A82" s="6" t="s">
        <v>86</v>
      </c>
      <c r="B82" s="22"/>
      <c r="D82" s="28"/>
      <c r="E82" s="28"/>
      <c r="F82" s="33"/>
      <c r="G82" s="33"/>
      <c r="H82" s="28">
        <f t="shared" si="13"/>
        <v>0</v>
      </c>
      <c r="I82" s="29">
        <f t="shared" si="14"/>
      </c>
    </row>
    <row r="83" spans="1:9" ht="15">
      <c r="A83" s="6" t="s">
        <v>87</v>
      </c>
      <c r="B83" s="22">
        <v>0</v>
      </c>
      <c r="C83" s="23">
        <v>900</v>
      </c>
      <c r="D83" s="28"/>
      <c r="E83" s="28">
        <v>147.96</v>
      </c>
      <c r="F83" s="28">
        <f aca="true" t="shared" si="15" ref="F83:F91">D83-E83</f>
        <v>-147.96</v>
      </c>
      <c r="G83" s="28">
        <f aca="true" t="shared" si="16" ref="G83:G88">B83-C83</f>
        <v>-900</v>
      </c>
      <c r="H83" s="28">
        <f t="shared" si="13"/>
        <v>752.04</v>
      </c>
      <c r="I83" s="29">
        <f t="shared" si="14"/>
        <v>0.16440000000000002</v>
      </c>
    </row>
    <row r="84" spans="1:9" ht="15">
      <c r="A84" s="6" t="s">
        <v>88</v>
      </c>
      <c r="B84" s="22">
        <v>0</v>
      </c>
      <c r="C84" s="23">
        <v>500</v>
      </c>
      <c r="D84" s="28"/>
      <c r="E84" s="28">
        <v>250</v>
      </c>
      <c r="F84" s="28">
        <f t="shared" si="15"/>
        <v>-250</v>
      </c>
      <c r="G84" s="28">
        <f t="shared" si="16"/>
        <v>-500</v>
      </c>
      <c r="H84" s="28">
        <f t="shared" si="13"/>
        <v>250</v>
      </c>
      <c r="I84" s="29">
        <f t="shared" si="14"/>
        <v>0.5</v>
      </c>
    </row>
    <row r="85" spans="1:9" ht="15">
      <c r="A85" s="6" t="s">
        <v>89</v>
      </c>
      <c r="B85" s="22">
        <v>0</v>
      </c>
      <c r="C85" s="23">
        <v>0</v>
      </c>
      <c r="D85" s="28"/>
      <c r="E85" s="28"/>
      <c r="F85" s="28">
        <f t="shared" si="15"/>
        <v>0</v>
      </c>
      <c r="G85" s="28">
        <f t="shared" si="16"/>
        <v>0</v>
      </c>
      <c r="H85" s="28">
        <f t="shared" si="13"/>
        <v>0</v>
      </c>
      <c r="I85" s="29">
        <f t="shared" si="14"/>
      </c>
    </row>
    <row r="86" spans="1:9" ht="15">
      <c r="A86" s="6" t="s">
        <v>90</v>
      </c>
      <c r="B86" s="22">
        <v>0</v>
      </c>
      <c r="C86" s="23">
        <v>700</v>
      </c>
      <c r="D86" s="28"/>
      <c r="E86" s="28">
        <v>646.34</v>
      </c>
      <c r="F86" s="28">
        <f t="shared" si="15"/>
        <v>-646.34</v>
      </c>
      <c r="G86" s="28">
        <f t="shared" si="16"/>
        <v>-700</v>
      </c>
      <c r="H86" s="28">
        <f t="shared" si="13"/>
        <v>53.65999999999997</v>
      </c>
      <c r="I86" s="29">
        <f t="shared" si="14"/>
        <v>0.9233428571428572</v>
      </c>
    </row>
    <row r="87" spans="1:9" ht="15">
      <c r="A87" s="6" t="s">
        <v>91</v>
      </c>
      <c r="B87" s="22">
        <v>0</v>
      </c>
      <c r="C87" s="23">
        <v>400</v>
      </c>
      <c r="D87" s="28"/>
      <c r="E87" s="28">
        <v>150</v>
      </c>
      <c r="F87" s="28">
        <f t="shared" si="15"/>
        <v>-150</v>
      </c>
      <c r="G87" s="28">
        <f t="shared" si="16"/>
        <v>-400</v>
      </c>
      <c r="H87" s="28">
        <f t="shared" si="13"/>
        <v>250</v>
      </c>
      <c r="I87" s="29">
        <f t="shared" si="14"/>
        <v>0.375</v>
      </c>
    </row>
    <row r="88" spans="1:9" ht="15">
      <c r="A88" s="6" t="s">
        <v>92</v>
      </c>
      <c r="B88" s="22">
        <v>0</v>
      </c>
      <c r="C88" s="23">
        <v>0</v>
      </c>
      <c r="D88" s="28"/>
      <c r="E88" s="28"/>
      <c r="F88" s="28">
        <f t="shared" si="15"/>
        <v>0</v>
      </c>
      <c r="G88" s="28">
        <f t="shared" si="16"/>
        <v>0</v>
      </c>
      <c r="H88" s="28">
        <f t="shared" si="13"/>
        <v>0</v>
      </c>
      <c r="I88" s="29">
        <f t="shared" si="14"/>
      </c>
    </row>
    <row r="89" spans="1:9" ht="15">
      <c r="A89" s="6" t="s">
        <v>93</v>
      </c>
      <c r="B89" s="30">
        <f>SUM(B83:B88)</f>
        <v>0</v>
      </c>
      <c r="C89" s="30">
        <f>SUM(C83:C88)</f>
        <v>2500</v>
      </c>
      <c r="D89" s="42">
        <f>SUM(D83:D88)</f>
        <v>0</v>
      </c>
      <c r="E89" s="42">
        <f>SUM(E83:E88)</f>
        <v>1194.3000000000002</v>
      </c>
      <c r="F89" s="31">
        <f>((((((F82)+(F83))+(F84))+(F85))+(F86))+(F87))+(F88)</f>
        <v>-1194.3000000000002</v>
      </c>
      <c r="G89" s="31">
        <f>SUM(G83:G88)</f>
        <v>-2500</v>
      </c>
      <c r="H89" s="31">
        <f t="shared" si="13"/>
        <v>1305.6999999999998</v>
      </c>
      <c r="I89" s="32">
        <f t="shared" si="14"/>
        <v>0.4777200000000001</v>
      </c>
    </row>
    <row r="90" spans="1:9" ht="15">
      <c r="A90" s="6" t="s">
        <v>94</v>
      </c>
      <c r="B90" s="30">
        <v>1000</v>
      </c>
      <c r="C90" s="43">
        <v>2000</v>
      </c>
      <c r="D90" s="28">
        <v>819.37</v>
      </c>
      <c r="E90" s="28">
        <v>6400.74</v>
      </c>
      <c r="F90" s="28">
        <f t="shared" si="15"/>
        <v>-5581.37</v>
      </c>
      <c r="G90" s="28">
        <f>-1000</f>
        <v>-1000</v>
      </c>
      <c r="H90" s="28">
        <f t="shared" si="13"/>
        <v>-4581.37</v>
      </c>
      <c r="I90" s="29">
        <f t="shared" si="14"/>
        <v>5.58137</v>
      </c>
    </row>
    <row r="91" spans="1:10" ht="15">
      <c r="A91" s="6" t="s">
        <v>95</v>
      </c>
      <c r="B91" s="22">
        <v>0</v>
      </c>
      <c r="C91" s="23">
        <v>0</v>
      </c>
      <c r="D91" s="28">
        <v>14337.42</v>
      </c>
      <c r="E91" s="28">
        <v>13183.04</v>
      </c>
      <c r="F91" s="28">
        <f t="shared" si="15"/>
        <v>1154.3799999999992</v>
      </c>
      <c r="G91" s="28">
        <f>B91-C91</f>
        <v>0</v>
      </c>
      <c r="H91" s="28">
        <f t="shared" si="13"/>
        <v>1154.3799999999992</v>
      </c>
      <c r="I91" s="29">
        <f t="shared" si="14"/>
      </c>
      <c r="J91" t="s">
        <v>118</v>
      </c>
    </row>
    <row r="92" spans="1:9" ht="15">
      <c r="A92" s="6" t="s">
        <v>96</v>
      </c>
      <c r="B92" s="22">
        <v>8175</v>
      </c>
      <c r="C92" s="23"/>
      <c r="D92" s="28"/>
      <c r="E92" s="28"/>
      <c r="F92" s="28"/>
      <c r="G92" s="28"/>
      <c r="H92" s="28"/>
      <c r="I92" s="29"/>
    </row>
    <row r="93" spans="1:9" ht="15">
      <c r="A93" s="6" t="s">
        <v>97</v>
      </c>
      <c r="B93" s="22">
        <f>B92+B90+B44+B31+B27+B15+B10+B6</f>
        <v>113575</v>
      </c>
      <c r="C93" s="23">
        <f>C90+C89+C81+C66+C57+C44+C31+C27+C15+C10</f>
        <v>113575</v>
      </c>
      <c r="D93" s="28">
        <f>D90+D81+D66+D57+D44+D31+D27+D15+D10+D91+D6</f>
        <v>96370.31000000001</v>
      </c>
      <c r="E93" s="28">
        <f>E90+E89+E81+E66+E57+E44+E31+E27+E15+E10+E91+E6</f>
        <v>95526.68</v>
      </c>
      <c r="F93" s="31">
        <f>((((((((((F6)+(F10))+(F15))+(F27))+(F31))+(F44))+(F57))+(F66))+(F81))+(F89))+(F90)</f>
        <v>-310.7499999999982</v>
      </c>
      <c r="G93" s="31">
        <f>((((((((((G6)+(G10))+(G15))+(G27))+(G31))+(G44))+(G57))+(G66))+(G81))+(G89))+(G90)</f>
        <v>-8175</v>
      </c>
      <c r="H93" s="31">
        <f t="shared" si="13"/>
        <v>7864.250000000002</v>
      </c>
      <c r="I93" s="32">
        <f t="shared" si="14"/>
        <v>0.03801223241590192</v>
      </c>
    </row>
    <row r="94" spans="1:9" ht="15">
      <c r="A94" s="6"/>
      <c r="B94" s="22"/>
      <c r="C94" s="23">
        <f>B93-C93</f>
        <v>0</v>
      </c>
      <c r="D94" s="6"/>
      <c r="E94" s="6"/>
      <c r="F94" s="33"/>
      <c r="G94" s="33"/>
      <c r="H94" s="33"/>
      <c r="I94" s="33"/>
    </row>
    <row r="95" spans="1:2" ht="15">
      <c r="A95" s="6"/>
      <c r="B95" s="24"/>
    </row>
    <row r="96" spans="1:2" ht="15">
      <c r="A96" s="6" t="s">
        <v>119</v>
      </c>
      <c r="B96" s="24"/>
    </row>
    <row r="97" spans="1:9" ht="15">
      <c r="A97" s="61"/>
      <c r="B97" s="61"/>
      <c r="C97" s="61"/>
      <c r="D97" s="61"/>
      <c r="E97" s="61"/>
      <c r="F97" s="59"/>
      <c r="G97" s="59"/>
      <c r="H97" s="59"/>
      <c r="I97" s="59"/>
    </row>
  </sheetData>
  <sheetProtection/>
  <mergeCells count="5">
    <mergeCell ref="A1:I1"/>
    <mergeCell ref="A2:I2"/>
    <mergeCell ref="A3:I3"/>
    <mergeCell ref="A4:H4"/>
    <mergeCell ref="A97:I97"/>
  </mergeCells>
  <printOptions/>
  <pageMargins left="0.7" right="0.7" top="0.75" bottom="0.75" header="0.3" footer="0.3"/>
  <pageSetup fitToHeight="0" fitToWidth="1"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B. Jones</dc:creator>
  <cp:keywords/>
  <dc:description/>
  <cp:lastModifiedBy>Edward B. Jones</cp:lastModifiedBy>
  <cp:lastPrinted>2017-08-29T21:06:07Z</cp:lastPrinted>
  <dcterms:created xsi:type="dcterms:W3CDTF">2017-08-27T12:32:42Z</dcterms:created>
  <dcterms:modified xsi:type="dcterms:W3CDTF">2017-09-06T17:01:31Z</dcterms:modified>
  <cp:category/>
  <cp:version/>
  <cp:contentType/>
  <cp:contentStatus/>
</cp:coreProperties>
</file>